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96" yWindow="135" windowWidth="15480" windowHeight="7635" activeTab="0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  <sheet name="6.a. sz. melléklet" sheetId="6" r:id="rId6"/>
    <sheet name="6.b. sz.melléklet" sheetId="7" r:id="rId7"/>
    <sheet name="6.c. sz.melléklet" sheetId="8" r:id="rId8"/>
    <sheet name="7.a. sz. melléklet" sheetId="9" r:id="rId9"/>
    <sheet name="7.b. sz.melléklet" sheetId="10" r:id="rId10"/>
    <sheet name="7.c. sz.melléklet" sheetId="11" r:id="rId11"/>
    <sheet name="8. sz. melléklet" sheetId="12" r:id="rId12"/>
    <sheet name="9. sz. melléklet" sheetId="13" r:id="rId13"/>
    <sheet name="10. sz. melléklet" sheetId="14" r:id="rId14"/>
    <sheet name="11. sz. melléklet" sheetId="15" r:id="rId15"/>
    <sheet name="12. sz.melléklet" sheetId="16" r:id="rId16"/>
    <sheet name="13. sz. melléklet" sheetId="17" r:id="rId17"/>
    <sheet name="14. sz. melléklet" sheetId="18" r:id="rId18"/>
  </sheets>
  <definedNames>
    <definedName name="_xlnm.Print_Titles" localSheetId="0">'1. sz. melléklet'!$1:$4</definedName>
    <definedName name="_xlnm.Print_Titles" localSheetId="15">'12. sz.melléklet'!$4:$4</definedName>
    <definedName name="_xlnm.Print_Titles" localSheetId="1">'2. sz. melléklet'!$2:$5</definedName>
    <definedName name="_xlnm.Print_Area" localSheetId="0">'1. sz. melléklet'!$A$1:$L$457</definedName>
    <definedName name="_xlnm.Print_Area" localSheetId="13">'10. sz. melléklet'!$A$1:$O$26</definedName>
    <definedName name="_xlnm.Print_Area" localSheetId="14">'11. sz. melléklet'!$A$1:$D$86</definedName>
    <definedName name="_xlnm.Print_Area" localSheetId="15">'12. sz.melléklet'!$A$1:$O$19</definedName>
    <definedName name="_xlnm.Print_Area" localSheetId="16">'13. sz. melléklet'!$A$1:$H$50</definedName>
    <definedName name="_xlnm.Print_Area" localSheetId="17">'14. sz. melléklet'!$A$1:$H$45</definedName>
    <definedName name="_xlnm.Print_Area" localSheetId="1">'2. sz. melléklet'!$A$1:$J$691</definedName>
    <definedName name="_xlnm.Print_Area" localSheetId="5">'6.a. sz. melléklet'!$A$1:$H$44</definedName>
    <definedName name="_xlnm.Print_Area" localSheetId="6">'6.b. sz.melléklet'!$A$1:$H$48</definedName>
    <definedName name="_xlnm.Print_Area" localSheetId="7">'6.c. sz.melléklet'!$A$1:$H$48</definedName>
    <definedName name="_xlnm.Print_Area" localSheetId="8">'7.a. sz. melléklet'!$A$1:$H$47</definedName>
    <definedName name="_xlnm.Print_Area" localSheetId="9">'7.b. sz.melléklet'!$A$1:$H$28</definedName>
    <definedName name="_xlnm.Print_Area" localSheetId="10">'7.c. sz.melléklet'!$A$1:$H$29</definedName>
    <definedName name="_xlnm.Print_Area" localSheetId="11">'8. sz. melléklet'!$A$1:$J$110</definedName>
    <definedName name="_xlnm.Print_Area" localSheetId="12">'9. sz. melléklet'!$A$1:$D$19</definedName>
  </definedNames>
  <calcPr fullCalcOnLoad="1"/>
</workbook>
</file>

<file path=xl/sharedStrings.xml><?xml version="1.0" encoding="utf-8"?>
<sst xmlns="http://schemas.openxmlformats.org/spreadsheetml/2006/main" count="2819" uniqueCount="785">
  <si>
    <t>I.</t>
  </si>
  <si>
    <t>Polgármesteri Hivatal</t>
  </si>
  <si>
    <t>Kisegítő mezőgazdasági szolgáltatás (014034)</t>
  </si>
  <si>
    <t>1.</t>
  </si>
  <si>
    <t>Működési költségvetés</t>
  </si>
  <si>
    <t>Dologi kiadások</t>
  </si>
  <si>
    <t>Közutak, hidak, alagutak üzemeltetése (631211)</t>
  </si>
  <si>
    <t>2.</t>
  </si>
  <si>
    <t>Felhalmozási költségvetés</t>
  </si>
  <si>
    <t>2.1.</t>
  </si>
  <si>
    <t>Beruházás</t>
  </si>
  <si>
    <t>-</t>
  </si>
  <si>
    <t>2.2.</t>
  </si>
  <si>
    <t>Felújítás</t>
  </si>
  <si>
    <t>1.3.</t>
  </si>
  <si>
    <t>MÓR VÁROSI ÖNKORMÁNYZAT KIADÁSAI</t>
  </si>
  <si>
    <t>Kiemelt előirányzat neve / száma</t>
  </si>
  <si>
    <t>eFt-ban</t>
  </si>
  <si>
    <t>Saját, vagy bérelt ingatlan hasznosítása (701015)</t>
  </si>
  <si>
    <t>1.1.</t>
  </si>
  <si>
    <t>Személyi juttatások</t>
  </si>
  <si>
    <t>1.2.</t>
  </si>
  <si>
    <t>Munkaadókat terhelő járulék</t>
  </si>
  <si>
    <t>1.4.</t>
  </si>
  <si>
    <t>Működési célú pénzeszközátadás</t>
  </si>
  <si>
    <t>Beruházások</t>
  </si>
  <si>
    <t>2.3.</t>
  </si>
  <si>
    <t>4.</t>
  </si>
  <si>
    <t>Kölcsönök</t>
  </si>
  <si>
    <t>4.2.</t>
  </si>
  <si>
    <t>Felhalmozási célú támogatási kölcsönök</t>
  </si>
  <si>
    <t>Ingatlankezelés, forgalmazás (702012)</t>
  </si>
  <si>
    <t>Területi, körzeti igazgatási szervek tevékenysége (751142)</t>
  </si>
  <si>
    <t>Munkaadókat terhelő járulékok</t>
  </si>
  <si>
    <t>Önkormányzati igazgatási tevékenység (751153)</t>
  </si>
  <si>
    <t>Személyi juttatás</t>
  </si>
  <si>
    <t>Pénzeszközátadás, egyéb támogatás</t>
  </si>
  <si>
    <t>Felújítások</t>
  </si>
  <si>
    <t>Felhalmozási célú pénzeszközátadás</t>
  </si>
  <si>
    <t>3.</t>
  </si>
  <si>
    <t>Pénzügyi befektetések kiadásai</t>
  </si>
  <si>
    <t>4.1.</t>
  </si>
  <si>
    <t>Működési célú támogatási kölcsönök</t>
  </si>
  <si>
    <t>5.</t>
  </si>
  <si>
    <t>Hiteltartozás törlesztése</t>
  </si>
  <si>
    <t>5.1.</t>
  </si>
  <si>
    <t>5.2.</t>
  </si>
  <si>
    <t xml:space="preserve">6. </t>
  </si>
  <si>
    <t>Céltartalékok</t>
  </si>
  <si>
    <t>7.</t>
  </si>
  <si>
    <t>Általános tartalékok</t>
  </si>
  <si>
    <t>Helyi kisebbségi önkormányzatok igazgatási tevékenysége (751164)</t>
  </si>
  <si>
    <t>Német Kisebbségi Önkormányzat</t>
  </si>
  <si>
    <t>Személyi jellegű kiadások</t>
  </si>
  <si>
    <t>Cigány Kisebbségi Önkormányzat</t>
  </si>
  <si>
    <t>6.</t>
  </si>
  <si>
    <t>Tűzvédelem, katasztrófa elhárítás (751669)</t>
  </si>
  <si>
    <t xml:space="preserve">- </t>
  </si>
  <si>
    <t>Polgárvédelmi tevékenység (751670)</t>
  </si>
  <si>
    <t>Városi és községgazdálkodási szolgáltatás (751845)</t>
  </si>
  <si>
    <t>Települési vízellátás és vízminőség védelem (751856)</t>
  </si>
  <si>
    <t>Közvilágítási feladatok (751878)</t>
  </si>
  <si>
    <t>Gazdasági és Területfejlesztési feladatok (751889)</t>
  </si>
  <si>
    <t>Pályázati önerő, egyéb</t>
  </si>
  <si>
    <t>Állategészségügyi tevékenység (852018)</t>
  </si>
  <si>
    <t>Munkanélküliek jövedelempótló támogatása</t>
  </si>
  <si>
    <t>Rendszeres szociális segélyezés</t>
  </si>
  <si>
    <t>Időskorúak járadéka</t>
  </si>
  <si>
    <t>Átmeneti segélyezés</t>
  </si>
  <si>
    <t>Rendkívüli gyermekvédelmi támogatás</t>
  </si>
  <si>
    <t>Szennyvízelvezetés, kezelés (901116)</t>
  </si>
  <si>
    <t>Komposztáló tervezés</t>
  </si>
  <si>
    <t>Sportintézmények működtetése (924014)</t>
  </si>
  <si>
    <t>Temetkezés és ehhez kapcsolódó szolgáltatás (930316)</t>
  </si>
  <si>
    <t>Fürdő és strand szolgáltatás (930910)</t>
  </si>
  <si>
    <t>Polgármesteri Hivatal összesen</t>
  </si>
  <si>
    <t>Pénzügyi befektetések</t>
  </si>
  <si>
    <t>Hiteltörlesztés</t>
  </si>
  <si>
    <t>Általános tartalék</t>
  </si>
  <si>
    <t>II.</t>
  </si>
  <si>
    <t>Petőfi Sándor Általános Iskola</t>
  </si>
  <si>
    <t>1.5.</t>
  </si>
  <si>
    <t>Ellátottak pénzbeni juttatásai</t>
  </si>
  <si>
    <t>III.</t>
  </si>
  <si>
    <t>Dr. Zimmermann Ágoston Általános Iskola</t>
  </si>
  <si>
    <t>IV.</t>
  </si>
  <si>
    <t>V.</t>
  </si>
  <si>
    <t>Napsugár Óvoda</t>
  </si>
  <si>
    <t>VI.</t>
  </si>
  <si>
    <t>Mór Városi Önkormányzat Intézményi Gondnokság</t>
  </si>
  <si>
    <t>Ellátó szervezet működése</t>
  </si>
  <si>
    <t>Parkfenntartási tevékenység</t>
  </si>
  <si>
    <t>Közcélú foglalkoztatás</t>
  </si>
  <si>
    <t>Védőnői Szolgálat</t>
  </si>
  <si>
    <t>Iskola-egészségügyi Szolgálat</t>
  </si>
  <si>
    <t>Háziorvosi Szolgálat</t>
  </si>
  <si>
    <t>Mór Városi Önkormányzat Intézményi Gondnokság összesen</t>
  </si>
  <si>
    <t>VII.</t>
  </si>
  <si>
    <t>Kórház-Rendelőintézet összesen:</t>
  </si>
  <si>
    <t>II-VII. Intézmények összesen:</t>
  </si>
  <si>
    <t>I. Működési bevételek</t>
  </si>
  <si>
    <t>Intézményi működési bevételek</t>
  </si>
  <si>
    <t>MÓR VÁROSI ÖNKORMÁNYZAT BEVÉTELEI</t>
  </si>
  <si>
    <t>Helyi adók</t>
  </si>
  <si>
    <t>Magánszemélyek kommunális adója</t>
  </si>
  <si>
    <t>Iparűzési adó</t>
  </si>
  <si>
    <t>Átengedett központi adók</t>
  </si>
  <si>
    <t>SZJA helyben maradó része</t>
  </si>
  <si>
    <t>Gépjárműadó</t>
  </si>
  <si>
    <t>Bírságok, pótlékok és egyéb sajátos bevételek</t>
  </si>
  <si>
    <t>Önkormányzati lakások lakbérbevétele</t>
  </si>
  <si>
    <t>Önkormányzati egyéb helyiségek bérbeadásából származó bevételek</t>
  </si>
  <si>
    <t>Környezetvédelmi bírság</t>
  </si>
  <si>
    <t>Egyéb sajátos bevétel</t>
  </si>
  <si>
    <t>Talajterhelési díj</t>
  </si>
  <si>
    <t>Támogatások</t>
  </si>
  <si>
    <t>Központosított előirányzatok</t>
  </si>
  <si>
    <t>Kisebbségi önkormányzatok támogatása</t>
  </si>
  <si>
    <t>Normatív kötött felhasználású támogatások</t>
  </si>
  <si>
    <t>Felhalmozási és tőke jellegű bevételek</t>
  </si>
  <si>
    <t xml:space="preserve">1. </t>
  </si>
  <si>
    <t>Tárgyi eszközök, immateriális javak értékesítése</t>
  </si>
  <si>
    <t>Önkormányzatok sajátos felhalmozási és tőkebevételei</t>
  </si>
  <si>
    <t>Pénzügyi befektetések bevételei</t>
  </si>
  <si>
    <t>Működési célú pénzeszközátvétel</t>
  </si>
  <si>
    <t>Felhalmozási célú pénzeszköz átvétel</t>
  </si>
  <si>
    <t>Első lakáshoz jutók támogatásának visszatérülése</t>
  </si>
  <si>
    <t>Működési célú hitel</t>
  </si>
  <si>
    <t>Felhalmozási célú hitel</t>
  </si>
  <si>
    <t>Pénzforgalom nélküli bevételek</t>
  </si>
  <si>
    <t>Előző évi pénzmaradvány igénybevétele</t>
  </si>
  <si>
    <t>Móri Német Kisebbségi Önkormányzat</t>
  </si>
  <si>
    <t>Működési bevételek</t>
  </si>
  <si>
    <t>Móri Cigány Kisebbségi Önkormányzat</t>
  </si>
  <si>
    <t>Polgármesteri Hivatal bevételei összesen</t>
  </si>
  <si>
    <t>Önkormányzatok sajátos működési bevétele</t>
  </si>
  <si>
    <t>Intézményi Gondnokság</t>
  </si>
  <si>
    <t>Ellátó szervezet</t>
  </si>
  <si>
    <t>Parkfenntartás</t>
  </si>
  <si>
    <t>Iskolaegészségügyi Szolgálat</t>
  </si>
  <si>
    <t>Városi Kórház - Rendelőintézet</t>
  </si>
  <si>
    <t>Intézmények bevételei összesen</t>
  </si>
  <si>
    <t>Mór Városi Önkormányzat bevételei összesen</t>
  </si>
  <si>
    <t>Szociális Alapszolgáltatási Központ</t>
  </si>
  <si>
    <t>Rendszeres szociális pénzbeni ellátás (853311)</t>
  </si>
  <si>
    <t>Normatív lakásfenntartási támogatás</t>
  </si>
  <si>
    <t>Egyéb lakásfenntartási támogatás</t>
  </si>
  <si>
    <t>Rendszeres gyermekvédelmi pénzbeni ellátások (853 322)</t>
  </si>
  <si>
    <t>Normatív rendszeres gyermekvédelmi támogatás</t>
  </si>
  <si>
    <t>Eseti gyermekvédelmi támogatás</t>
  </si>
  <si>
    <t>Munkanélküli ellátások (853 333)</t>
  </si>
  <si>
    <t>Eseti pénzbeni szociális ellátások (853 344)</t>
  </si>
  <si>
    <t>Köztemetés és temetési segély</t>
  </si>
  <si>
    <t>Közgyógyellátási igazolvány</t>
  </si>
  <si>
    <t>Eseti pénzbeni gyermekvédelmi támogatás (853 355)</t>
  </si>
  <si>
    <t>1.1</t>
  </si>
  <si>
    <t>Hatósági jogkörhöz köthető működési bevétel</t>
  </si>
  <si>
    <t>Egyéb saját bevétel</t>
  </si>
  <si>
    <t>Áfabevételek, visszatérülések</t>
  </si>
  <si>
    <t>Hozam és kamatbevételek</t>
  </si>
  <si>
    <t>Működési célú pénzeszköz átvétel</t>
  </si>
  <si>
    <t>Intézményi működési bevétel</t>
  </si>
  <si>
    <t>Jövedelemkülönbség mértéklése</t>
  </si>
  <si>
    <t>Pótlékok, bírságok</t>
  </si>
  <si>
    <t>Önkormányzat költségvetési támogatása</t>
  </si>
  <si>
    <t>Normatív hozzájárulások</t>
  </si>
  <si>
    <t>Kiegészítő támogatás egyes szociális feladatokhoz</t>
  </si>
  <si>
    <t>Önkormányzati lakások értékesítése</t>
  </si>
  <si>
    <t>Önkormányzati lakótelek értékesítése</t>
  </si>
  <si>
    <t>Privatizációból származó bevételek</t>
  </si>
  <si>
    <t>Támogatási kölcsönök visszatérülése, igénybevétele</t>
  </si>
  <si>
    <t>Hitelek felvétele</t>
  </si>
  <si>
    <t>Intézmények elvonható pénzmaradványa</t>
  </si>
  <si>
    <t>1.6.</t>
  </si>
  <si>
    <t>Házi Orvosi Szolgálat</t>
  </si>
  <si>
    <t>Előző évi pénzmaradvány átadása</t>
  </si>
  <si>
    <t>1.7.</t>
  </si>
  <si>
    <t>Támogatás értékű működési kiadás</t>
  </si>
  <si>
    <t>Pénzeszközátadás</t>
  </si>
  <si>
    <t>Immateriális javak értékesítése</t>
  </si>
  <si>
    <t>Támogatási értékű működési kiadás</t>
  </si>
  <si>
    <t>Szociális nyári étkeztetés</t>
  </si>
  <si>
    <t>Mór Városi Önkormányzat összesen</t>
  </si>
  <si>
    <t>Előző évi maradvány visszafizetés</t>
  </si>
  <si>
    <t>előirányzat</t>
  </si>
  <si>
    <t>Idegenforgalmi adó</t>
  </si>
  <si>
    <t>Kiegészítő támogatás egyes közoktatási feladatokhoz</t>
  </si>
  <si>
    <t>Föld értékesítés</t>
  </si>
  <si>
    <t>Első lakáshoz jutók támogatása</t>
  </si>
  <si>
    <t>Piaci fejlesztési hitel (óvadéki díja)</t>
  </si>
  <si>
    <t>Adósságkezelési szolgáltatás</t>
  </si>
  <si>
    <t>Városközpont rehabilitáció III. ütem</t>
  </si>
  <si>
    <t>Helyi védettség alatt lévő épületek felújításának támogatása</t>
  </si>
  <si>
    <t>Városi lámpa helybővítés</t>
  </si>
  <si>
    <t>2.1</t>
  </si>
  <si>
    <t>2.1.1.</t>
  </si>
  <si>
    <t>2.1.2.</t>
  </si>
  <si>
    <t>2.1.3.</t>
  </si>
  <si>
    <t>2.2.1.</t>
  </si>
  <si>
    <t>2.2.2.</t>
  </si>
  <si>
    <t>2.2.3.</t>
  </si>
  <si>
    <t>2.3.1.</t>
  </si>
  <si>
    <t>2.3.2.</t>
  </si>
  <si>
    <t>2.3.3.</t>
  </si>
  <si>
    <t>2.3.4.</t>
  </si>
  <si>
    <t>2.3.5.</t>
  </si>
  <si>
    <t>2.3.6.</t>
  </si>
  <si>
    <t>Ingatlanok értékesítése (föld nélkül)</t>
  </si>
  <si>
    <t>Támogatás értékű bevételek</t>
  </si>
  <si>
    <t>Véglegesen átvett pénzeszközök</t>
  </si>
  <si>
    <t>VIII.</t>
  </si>
  <si>
    <t>IX.</t>
  </si>
  <si>
    <t>Önkormányzati támogatás</t>
  </si>
  <si>
    <t>Normatív hozzájárulás</t>
  </si>
  <si>
    <t>Támogatásértékű működési bevétel</t>
  </si>
  <si>
    <t>Támogatásértékű bevételek</t>
  </si>
  <si>
    <t>Támogatásértékű felhalmozási bevétel</t>
  </si>
  <si>
    <t>Tájékoztatásul: Önkormányzati támogatás</t>
  </si>
  <si>
    <t>Piaci alapú fejlesztési hitel</t>
  </si>
  <si>
    <t>Átütemezett fejlesztési hitel</t>
  </si>
  <si>
    <t xml:space="preserve"> </t>
  </si>
  <si>
    <t>1. sz. melléklet</t>
  </si>
  <si>
    <t>2. sz. melléklet</t>
  </si>
  <si>
    <t>8.</t>
  </si>
  <si>
    <t>Otthonteremtési támogatás</t>
  </si>
  <si>
    <t xml:space="preserve">Dologi kiadások: </t>
  </si>
  <si>
    <t>Dologi kiadások:</t>
  </si>
  <si>
    <t>9.</t>
  </si>
  <si>
    <t>Támogatás értékű működési bevételek</t>
  </si>
  <si>
    <t xml:space="preserve"> -</t>
  </si>
  <si>
    <t xml:space="preserve"> 1.2.</t>
  </si>
  <si>
    <t>Munkaadót terhelő járulék</t>
  </si>
  <si>
    <t>Személyi jellegű</t>
  </si>
  <si>
    <t xml:space="preserve"> 1.5.</t>
  </si>
  <si>
    <t xml:space="preserve">Ellátottak pénzbeni juttatása </t>
  </si>
  <si>
    <t xml:space="preserve"> 1.1.</t>
  </si>
  <si>
    <t xml:space="preserve"> 1.3.</t>
  </si>
  <si>
    <t xml:space="preserve"> 2.3.</t>
  </si>
  <si>
    <t>10.</t>
  </si>
  <si>
    <t>Egyszeri gyermekvédelmi támogatás</t>
  </si>
  <si>
    <t>Pitypang Óvoda</t>
  </si>
  <si>
    <t>Konyha</t>
  </si>
  <si>
    <t>Támogatás értékű felhalmozási kiadás</t>
  </si>
  <si>
    <t>Újszülöttek támogatása</t>
  </si>
  <si>
    <t>Települési hulladékok kezelése (902113)</t>
  </si>
  <si>
    <t>Városi középületek akadálymentesítése</t>
  </si>
  <si>
    <t>2.4.</t>
  </si>
  <si>
    <t>2007 évi módosított</t>
  </si>
  <si>
    <t>2007. évi</t>
  </si>
  <si>
    <t>teljesítés</t>
  </si>
  <si>
    <t>2.3.7.</t>
  </si>
  <si>
    <t>Építésrendészeti bírság</t>
  </si>
  <si>
    <t>- Feladatmutatóhoz kötött</t>
  </si>
  <si>
    <t>- Lakosságszámhoz kötött</t>
  </si>
  <si>
    <t>- Pedagógus szakvizsga</t>
  </si>
  <si>
    <t>- Rendszeres szociális segély</t>
  </si>
  <si>
    <t>- Időskorúak járadéka</t>
  </si>
  <si>
    <t>- Ápolási díj</t>
  </si>
  <si>
    <t>- Adósságkezelő szolgáltatás</t>
  </si>
  <si>
    <t>- Lakásfenntartási támogatás</t>
  </si>
  <si>
    <t>Osztalékok és hozamok</t>
  </si>
  <si>
    <t>- Ápolási szakvélemény</t>
  </si>
  <si>
    <t>Wekerle S. u., Szabadság tér rehabilitációja</t>
  </si>
  <si>
    <t>Közműfejlesztési hozzájárulás</t>
  </si>
  <si>
    <t>Befektetési célú kötvény kibocsátás</t>
  </si>
  <si>
    <t>Hivatásos Önkormányzati Tűzoltóság</t>
  </si>
  <si>
    <t>Támogatási kölcsönök visszatérülése, igénybevétele, értékpapírok kibocsátásának bevétele</t>
  </si>
  <si>
    <t xml:space="preserve">Iparűzési adó </t>
  </si>
  <si>
    <t>Működési célú céltartalék</t>
  </si>
  <si>
    <t>Fejlesztési célú céltartalék</t>
  </si>
  <si>
    <t>Kötvénykibocsátás bevétele</t>
  </si>
  <si>
    <t>Alanyi jogon járó ápolási díj</t>
  </si>
  <si>
    <t>Fokozott ápolási díj</t>
  </si>
  <si>
    <t>Ápolási díj helyi szociális rendelet alapján</t>
  </si>
  <si>
    <t>Iskolakezdési támogatás</t>
  </si>
  <si>
    <t>Ellátottak pénzbeni juttatása</t>
  </si>
  <si>
    <t>- Pedagógiai szakszolgálat</t>
  </si>
  <si>
    <t>- Közcélú foglalkoztatás</t>
  </si>
  <si>
    <t>- Szociális továbbképzés</t>
  </si>
  <si>
    <t>- Hivatásos Önkormányzati Tűzoltóság</t>
  </si>
  <si>
    <t>Volán helyi tömegközlekedés támogatása</t>
  </si>
  <si>
    <t>Közművelődési Közalapítvány támogatása</t>
  </si>
  <si>
    <t>Egyéb szervezetek támogatása</t>
  </si>
  <si>
    <t>Megyei Területi Fejlesztési Tanács működési támogatása</t>
  </si>
  <si>
    <t>Felsőoktatási ösztöndíj</t>
  </si>
  <si>
    <t>Tehetséggondozó program</t>
  </si>
  <si>
    <t>Nevelési Tanácsadó működési támogatása</t>
  </si>
  <si>
    <t>Szent Erzsébet Római Katolikus Általános Iskola működési támogatás</t>
  </si>
  <si>
    <t>Szent Erzsébet Római Katolikus Általános Iskola nyári tábor támogatás</t>
  </si>
  <si>
    <t>Nagytérségi hulladékgazdálkodás</t>
  </si>
  <si>
    <t>Móri Többcélú Kistérségi Társulás működési támogatás</t>
  </si>
  <si>
    <t>Radnóti Miklós Ált. Iskola működési támogatás</t>
  </si>
  <si>
    <t>Házi orvosi ügyelet működési támogatás</t>
  </si>
  <si>
    <t>Radnóti Miklós Ált. Iskola iskolatej program támogatása</t>
  </si>
  <si>
    <t>Móri Rendőrkapitányság támogatása</t>
  </si>
  <si>
    <t>Pénzügyi Katasztrófa Alap</t>
  </si>
  <si>
    <t>Nem móri önkormányzat felügyelete alá tartozó móri intézmények uszoda bérletek vásárlása</t>
  </si>
  <si>
    <t>5.3.</t>
  </si>
  <si>
    <t>ÖKIF hitel</t>
  </si>
  <si>
    <t>Támogatási célú működési kiadás</t>
  </si>
  <si>
    <t>Választási feladatok (751186)</t>
  </si>
  <si>
    <t>Támogatás értékű működési bevétel</t>
  </si>
  <si>
    <t>Intézményi kisösszegű felújítás</t>
  </si>
  <si>
    <t>MS SQL adatkezelőre áttérés</t>
  </si>
  <si>
    <t>Intézmények pályázati önerő</t>
  </si>
  <si>
    <t>Ivóvíz kutak kialakítása</t>
  </si>
  <si>
    <t>Természetben nyújtott szociális ellátások: iskolatej</t>
  </si>
  <si>
    <t>6.1.</t>
  </si>
  <si>
    <t>6.2.</t>
  </si>
  <si>
    <t>Út, járda és buszperon építések</t>
  </si>
  <si>
    <t>Út, járda felújítások</t>
  </si>
  <si>
    <t>Nem lakáscélú helyiségek felújítása</t>
  </si>
  <si>
    <t>Bérlakások felújítása</t>
  </si>
  <si>
    <t>3.1.</t>
  </si>
  <si>
    <t>Mórhő Kft. jegyzett tőke emelés</t>
  </si>
  <si>
    <t>Közvilágítás kiépítése a Református templom melletti közben</t>
  </si>
  <si>
    <t>Csapadékvíz elvezető rendszerek, árokburkolatok felújítása</t>
  </si>
  <si>
    <t>2009. évi</t>
  </si>
  <si>
    <t>Pászti Miklós Alapfokú Művészetoktatási Intézmény</t>
  </si>
  <si>
    <t>Radó Antal Könyvtár és Művelődési Központ</t>
  </si>
  <si>
    <t>Nefelejcs Bölcsőde</t>
  </si>
  <si>
    <t>Meseház Óvoda</t>
  </si>
  <si>
    <t xml:space="preserve">Pászti Miklós Alapfokú Művészetoktatási Intézmény </t>
  </si>
  <si>
    <t xml:space="preserve">MÓR VÁROSI ÖNKORMÁNYZAT </t>
  </si>
  <si>
    <t>2009. évi költségvetési mérlege</t>
  </si>
  <si>
    <t>adatok eFt-ban</t>
  </si>
  <si>
    <t xml:space="preserve">BEVÉTELEK </t>
  </si>
  <si>
    <t xml:space="preserve">2009. évi </t>
  </si>
  <si>
    <t xml:space="preserve">KIADÁSOK </t>
  </si>
  <si>
    <t xml:space="preserve">előirányzat </t>
  </si>
  <si>
    <t xml:space="preserve">I. </t>
  </si>
  <si>
    <t xml:space="preserve">Működési bevételek </t>
  </si>
  <si>
    <t xml:space="preserve">1. Intézményi működési bevétel </t>
  </si>
  <si>
    <t>2. Önkormányzatok sajátos működési bevétele</t>
  </si>
  <si>
    <t>1. Beruházások</t>
  </si>
  <si>
    <t>1. Normatív hozzájárulás</t>
  </si>
  <si>
    <t>2. Felújítások</t>
  </si>
  <si>
    <t>2. Központosított előirányzatok</t>
  </si>
  <si>
    <t>3. Felhalmozási célú pénzeszközátadások</t>
  </si>
  <si>
    <t>3. Normatív kötött felhasználású támogatások</t>
  </si>
  <si>
    <t>4. Támogatás értékű felhalmozási kiadás</t>
  </si>
  <si>
    <t xml:space="preserve">Felhalmozási és tőkejellegű bevételek </t>
  </si>
  <si>
    <t>5. Pénzügyi befektetések</t>
  </si>
  <si>
    <t>1. Tárgyi eszközök, immateriális javak ért.</t>
  </si>
  <si>
    <t>2. Pénzügyi befektetések bevételei</t>
  </si>
  <si>
    <t>3. Önkormányzatok sajátos felhalmozási bev.</t>
  </si>
  <si>
    <t>1. Támogatás értékű működési bevétel</t>
  </si>
  <si>
    <t>2. Támogatás értékű felhalmozási bevétel</t>
  </si>
  <si>
    <t>1. Működési</t>
  </si>
  <si>
    <t xml:space="preserve">V. </t>
  </si>
  <si>
    <t>2. Fejlesztési</t>
  </si>
  <si>
    <t>1. Működési célú pénzeszköz átvétel</t>
  </si>
  <si>
    <t>2. Felhalmozási célú pénzeszköz átvétel</t>
  </si>
  <si>
    <t>1.Támogatási kölcsönök visszatérülése</t>
  </si>
  <si>
    <t>1. Működési célú hitel</t>
  </si>
  <si>
    <t xml:space="preserve">1. Működési célú </t>
  </si>
  <si>
    <t>2. Felhalmozási célú</t>
  </si>
  <si>
    <t xml:space="preserve">BEVÉTELEK ÖSSZESEN: </t>
  </si>
  <si>
    <t xml:space="preserve">KIADÁSOK ÖSSZESEN: </t>
  </si>
  <si>
    <t>4. Pénzügyi befektetések</t>
  </si>
  <si>
    <t>Támogatási kölcsönök visszatérülése</t>
  </si>
  <si>
    <t xml:space="preserve"> Mór Városi Önkormányzat 2009. évi működési célú bevételei és kiadásai</t>
  </si>
  <si>
    <t>Sor-sz.</t>
  </si>
  <si>
    <t>Megnevezés</t>
  </si>
  <si>
    <t>BEVÉTELEK</t>
  </si>
  <si>
    <t>I.1.</t>
  </si>
  <si>
    <t>I.2.</t>
  </si>
  <si>
    <t>Önkormányzatok sajátos működési bevételei</t>
  </si>
  <si>
    <t>Egyéb bevételek, bírságok, pótlékok</t>
  </si>
  <si>
    <t xml:space="preserve">Központosított előirányzatok </t>
  </si>
  <si>
    <t>Működési célú</t>
  </si>
  <si>
    <t xml:space="preserve">     - ebből OEP</t>
  </si>
  <si>
    <t>Véglegesen átvett pénzeszközök működésre</t>
  </si>
  <si>
    <t>Kölcsönök visszatérülése</t>
  </si>
  <si>
    <t>VII.1.</t>
  </si>
  <si>
    <t>Működési célú hitelfelvétel</t>
  </si>
  <si>
    <t>8.1.</t>
  </si>
  <si>
    <t>Pénzmaradvány igénybevétele</t>
  </si>
  <si>
    <t>8.2.</t>
  </si>
  <si>
    <t>Vállalkozási eredmény igénybevétele</t>
  </si>
  <si>
    <t xml:space="preserve">Bevételek összesen </t>
  </si>
  <si>
    <t>MŰKÖDÉSI KIADÁSOK</t>
  </si>
  <si>
    <t>Ellátottak pénzbeli juttatásai</t>
  </si>
  <si>
    <t>Speciális célú támogatások</t>
  </si>
  <si>
    <t>Finanszírozási kiadások (hiteltörlesztés)</t>
  </si>
  <si>
    <t>Céltartalék</t>
  </si>
  <si>
    <t xml:space="preserve">Kiadások összesen </t>
  </si>
  <si>
    <t>Mór Városi Önkormányzat  2009. évi felhalmozási célú bevételei és kiadásai</t>
  </si>
  <si>
    <t>Felhalmozási célú pénzeszköz átvétel államháztartáson kívülről</t>
  </si>
  <si>
    <t>Felhalmozási célú pénzmaradvány</t>
  </si>
  <si>
    <t>Felhalmozási kiadások</t>
  </si>
  <si>
    <t>Beruházási kiadások</t>
  </si>
  <si>
    <t>Felújítási kiadások</t>
  </si>
  <si>
    <t>Felhalmozási célú pénzeszköz átadás államháztartáson kívülre</t>
  </si>
  <si>
    <t>Támogatás értékű felhalmozási célú kiadás</t>
  </si>
  <si>
    <t>Pénzügyi befektetéssek</t>
  </si>
  <si>
    <t>Felhalmozási célú kölcsön nyújtása</t>
  </si>
  <si>
    <t>Felhalmozási célú tartalék</t>
  </si>
  <si>
    <t>Bevételek</t>
  </si>
  <si>
    <t>Támogatás értékű felhalmozási bevétel</t>
  </si>
  <si>
    <t>Fejlesztési célú pénzmaradvány</t>
  </si>
  <si>
    <t>Felhalmozási célú bevételek összesen:</t>
  </si>
  <si>
    <t>Beruházások, felújítások, támogatás értékű felhalmozási kiadások, felhalmozási célú pénzeszközátadások</t>
  </si>
  <si>
    <t>Felhalmozási bevételekből, fejlesztési hitelből, pénzmaradványból</t>
  </si>
  <si>
    <t>Kötvénykibocsátás bevételéből</t>
  </si>
  <si>
    <t>finanszírozott fejlesztések</t>
  </si>
  <si>
    <t>Áthúzódó</t>
  </si>
  <si>
    <t>Közutak, hidak, alagutak</t>
  </si>
  <si>
    <t>Saját vagy bérelt ingatlan hasznosítása</t>
  </si>
  <si>
    <t>Ingatlankezelés, forgalmazás</t>
  </si>
  <si>
    <t>Önkormányzati igazgatási tevékenység</t>
  </si>
  <si>
    <t>MS SQL adatbázis kezelő szoftverek vásárlása</t>
  </si>
  <si>
    <t>Panelprogram (önerő)</t>
  </si>
  <si>
    <t>Pénzügyi befektetés: Mórhő Kft.törzstőke emelés</t>
  </si>
  <si>
    <t>Város- és községgazdálkodási szolgáltatás</t>
  </si>
  <si>
    <t>Tímár-puszta buszváró építés</t>
  </si>
  <si>
    <t>Települési vízellátás, vízminőség-védelem</t>
  </si>
  <si>
    <t>Közvilágítási feladatok</t>
  </si>
  <si>
    <t>Szennyvízelvezetés,-kezelés</t>
  </si>
  <si>
    <t>Települési hulladékok kezelése</t>
  </si>
  <si>
    <t>Összesen:</t>
  </si>
  <si>
    <t>Végösszesen:</t>
  </si>
  <si>
    <t>CÉLTARTALÉKOK ÉS ÁLTALÁNOS TARTALÉKOK</t>
  </si>
  <si>
    <t xml:space="preserve">Céltartalékok  </t>
  </si>
  <si>
    <t>Bornap 2009.</t>
  </si>
  <si>
    <t>Céltartalékok összesen</t>
  </si>
  <si>
    <t>Általános tartalékok összesen</t>
  </si>
  <si>
    <t>TARTALÉKOK ÖSSZESEN</t>
  </si>
  <si>
    <t>Jogcím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</si>
  <si>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</si>
  <si>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</si>
  <si>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</si>
  <si>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</si>
  <si>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</si>
  <si>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</si>
  <si>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</si>
  <si>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</si>
  <si>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</si>
  <si>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</si>
  <si>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</si>
  <si>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</si>
  <si>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Összesen</t>
  </si>
  <si>
    <t>működési</t>
  </si>
  <si>
    <t>fejlesztési</t>
  </si>
  <si>
    <t>Intézmények</t>
  </si>
  <si>
    <t>Bevételek összesen</t>
  </si>
  <si>
    <t>Kiadások</t>
  </si>
  <si>
    <t>Kiadások összesen</t>
  </si>
  <si>
    <t>Likvid hitel törlesztés</t>
  </si>
  <si>
    <t>Tájékoztatásul: Intézményfinanszírozás</t>
  </si>
  <si>
    <t>Városi Kórház-Rendelőintézet</t>
  </si>
  <si>
    <t>Sorsz.</t>
  </si>
  <si>
    <t>Feladatalapú támogatás</t>
  </si>
  <si>
    <t>Önkormányzati támogatások</t>
  </si>
  <si>
    <t>Működési célú pénzeszköz átadás</t>
  </si>
  <si>
    <t>Támogatási költcsönök visszatérülése</t>
  </si>
  <si>
    <t xml:space="preserve"> Móri Német Kisebbségi Önkormányzat 2009. évi működési célú bevételei és kiadásai</t>
  </si>
  <si>
    <t xml:space="preserve"> Móri Cigány Kisebbségi Önkormányzat 2009. évi működési célú bevételei és kiadásai</t>
  </si>
  <si>
    <t xml:space="preserve"> Móri Német Kisebbségi Önkormányzat  2009. évi felhalmozási célú bevételei és kiadásai</t>
  </si>
  <si>
    <t xml:space="preserve"> Móri Cigány Kisebbségi Önkormányzat  2009. évi felhalmozási célú bevételei és kiadásai</t>
  </si>
  <si>
    <t>2009. évi eredeti</t>
  </si>
  <si>
    <t>2009.évi eredeti előirányzat</t>
  </si>
  <si>
    <t>Építők út vízrendezés építési munkái</t>
  </si>
  <si>
    <t>Kresz-park felújítás</t>
  </si>
  <si>
    <t>Útalap építés 4902/27. hrsz.</t>
  </si>
  <si>
    <t>Szociális Alapszolgáltatási Központ épület felújítás</t>
  </si>
  <si>
    <t>Meseház Óvoda felújítása</t>
  </si>
  <si>
    <t>2008. évi kötelezettség vállalás</t>
  </si>
  <si>
    <t>Kisegítő mezőgazdasági szolgáltatás</t>
  </si>
  <si>
    <t>Móri csata emlékművének burkolat kialakítása és növénytelepítés</t>
  </si>
  <si>
    <t>81. sz. főút lámpás csomópont korszerűsítése</t>
  </si>
  <si>
    <t>Mór, Béke ltp. III. ütem építési telkek kialakítása</t>
  </si>
  <si>
    <t>Területigazgatási tevékenység</t>
  </si>
  <si>
    <t>Lemezszekrény</t>
  </si>
  <si>
    <t>Kálvária temető felújítása (korszerűsítés pályázati önerő)</t>
  </si>
  <si>
    <t>Városrendezési terv felülvizsgálata</t>
  </si>
  <si>
    <t>Zrínyi utcai játszótéren játszószerek bővítése, csapadékvíz elvezetés</t>
  </si>
  <si>
    <t>Városháza mögötti piacterület beruházási programtervének készítése</t>
  </si>
  <si>
    <t>Felsődobosi játszótér felújítása (falumegújítási program)</t>
  </si>
  <si>
    <t>Felsődobosi játszótér felújítása (falumegújítási program pályázati önerő)</t>
  </si>
  <si>
    <t>Bányász telepi szennyvízcsatorna építése</t>
  </si>
  <si>
    <t>Környezetvédelmi Program</t>
  </si>
  <si>
    <t>Hulladékgazdálkodási Terv</t>
  </si>
  <si>
    <t>Fókusz Map licence 3 db</t>
  </si>
  <si>
    <t>Városi TV KFt. támogatása</t>
  </si>
  <si>
    <t>Háziorvosi, házi gyermekorvosi alapellátási praxistámogatás</t>
  </si>
  <si>
    <t>Csókakői Autifarm támogatása</t>
  </si>
  <si>
    <t>BURSA HUNGARICA ösztöndíj</t>
  </si>
  <si>
    <t>Fókusz Map licence</t>
  </si>
  <si>
    <t>Egészségügyi szolgáltatások fejlesztése</t>
  </si>
  <si>
    <t>Városközpont rehabilitáció önerő</t>
  </si>
  <si>
    <t>Integrált turisztikai pályázat</t>
  </si>
  <si>
    <t>Közoktatási Infrastruktúrális fejlesztés (Petőfi S. Ált. Isk.)</t>
  </si>
  <si>
    <t>Közoktatási Infrastruktúrális fejlesztés (Radnóti M. Ált. Isk.)</t>
  </si>
  <si>
    <t>Évközi normatíva lemondás</t>
  </si>
  <si>
    <t>2007. évi normatíva ellenőrzés kapcsán visszafizetési kötelezettség</t>
  </si>
  <si>
    <t>Lakás- és nem lakáscélú helyiségek felújítása</t>
  </si>
  <si>
    <t>- Diáksporttal kapcsolatos feladatok</t>
  </si>
  <si>
    <t>- Rendelkezésre állási támogatás</t>
  </si>
  <si>
    <t>Szilárd burkolatú belterületi utak felújítása</t>
  </si>
  <si>
    <t>13. havi illetmények támogatása</t>
  </si>
  <si>
    <t>Iskolatej program központi támogatása</t>
  </si>
  <si>
    <t>Móri Többcélú Kistérségi Társulástól átvett pénzeszköz</t>
  </si>
  <si>
    <t>Mór-Bicske Kistérségtől honvédelmi feladatokra</t>
  </si>
  <si>
    <t>Létszámleépítés pályázati megtérítése</t>
  </si>
  <si>
    <t>2008. évi adóerőképesség miatti elvonásból visszaigényelhető pénzeszköz</t>
  </si>
  <si>
    <t>Iparűzési adó előző évi elszámolási különbözete</t>
  </si>
  <si>
    <t>Központi költségvetési szervtől közreműködői szakértői díj</t>
  </si>
  <si>
    <t>Útalap építése 4902/27. hrsz.</t>
  </si>
  <si>
    <t>Építők út vízrendezésének építési munkái</t>
  </si>
  <si>
    <t>KRESZ-Park felújítás</t>
  </si>
  <si>
    <t>Szociális Alapszolgáltatási Központ épületének felújítása</t>
  </si>
  <si>
    <t>Felhalmozási célú pénzeszköz átadás</t>
  </si>
  <si>
    <t>Lemezszekrény beszerzés</t>
  </si>
  <si>
    <t>Mikrotársulás és Közoktatási Társulás önkormányzataitól átvett pénzeszköz</t>
  </si>
  <si>
    <t>Tímárpusztán buszváró építése</t>
  </si>
  <si>
    <t>Rendelkezésre állási támogatás</t>
  </si>
  <si>
    <t>Bányász telepi szennyvízcsatorna építés</t>
  </si>
  <si>
    <t>Számítástechnikai hardver és szoftver beszerzés</t>
  </si>
  <si>
    <t>Móri Cigány Kisebbségi Önkormányzat 2009. évi költségvetési mérlege</t>
  </si>
  <si>
    <t>Móri Német Kisebbségi Önkormányzat 2009. évi költségvetési mérlege</t>
  </si>
  <si>
    <t>Pályázati bevétel (Bornap 2008.)</t>
  </si>
  <si>
    <t>Előző évi pénzmaradvány igénybevétele (működési célú)</t>
  </si>
  <si>
    <t>Előző évi pénzmaradvány igénybevétele (fejlesztési célú)</t>
  </si>
  <si>
    <t>Ebből: OEP támogatás</t>
  </si>
  <si>
    <t>Kapucinus tér 3. sz. alatti ügyviteli épület felújítása</t>
  </si>
  <si>
    <t>Meseház Óvoda felújítás</t>
  </si>
  <si>
    <t>Lakás és nem lakáscélú helyiségek felújítása</t>
  </si>
  <si>
    <t>Számítástechnikai hálózat korszerűsítés</t>
  </si>
  <si>
    <t>Támogatás értékű felhalmozási bevétel (pénzmaradvány)</t>
  </si>
  <si>
    <t>Autóbusz pályaudvar pályázati önerő</t>
  </si>
  <si>
    <t>Választókörzeti egyedi munkák</t>
  </si>
  <si>
    <t>Ebből Kórház</t>
  </si>
  <si>
    <t>Mór Városi Önkormányzat 2009. évi költségvetésének előirányzat-felhasználási ütemterve</t>
  </si>
  <si>
    <t>Felhalmozás célú pénzeszköz átvétel</t>
  </si>
  <si>
    <t>Autóbusz pályaudvar</t>
  </si>
  <si>
    <t>Városi Kórház- Rendelőintézet Aktív kórházi ellátásokat kiváltó járóbeteg szolgáltatások fejlesztése</t>
  </si>
  <si>
    <t>Tervezési költségek</t>
  </si>
  <si>
    <t>Polgármesteri Hivatal-Okmányiroda rádiós összeköttetés</t>
  </si>
  <si>
    <t>Tervkészítések</t>
  </si>
  <si>
    <t>Tervezések, előkészítési munkálatok a pályázatokhoz</t>
  </si>
  <si>
    <t>Pénzeszköz állomány összesen</t>
  </si>
  <si>
    <t>Forráshiány</t>
  </si>
  <si>
    <t>Pénzeszköz állományból fejlesztési forrás</t>
  </si>
  <si>
    <t>eredeti</t>
  </si>
  <si>
    <t>módosított</t>
  </si>
  <si>
    <t>2009. évi eredeti előirányzat</t>
  </si>
  <si>
    <t>2009. évi módosított előirányzat</t>
  </si>
  <si>
    <t>2009. évi módosított</t>
  </si>
  <si>
    <t>2009.évi módosított előirányzat</t>
  </si>
  <si>
    <t>Aktív kórházi ellátásokat kiváltó járóbeteg szolgáltatások fejlesztése</t>
  </si>
  <si>
    <t>Központi költségvetési kiutalás (iparűzési adó elszámolási különbözet)</t>
  </si>
  <si>
    <t>Wekerle Sándor u., Szabadság tér rehabilitációja</t>
  </si>
  <si>
    <t>Mór-Csókakő borút építése</t>
  </si>
  <si>
    <t>Autóbusz pályaudvar rekonstrukció</t>
  </si>
  <si>
    <t>Köztársaság tér 1. tetőszerkezet megerősítése</t>
  </si>
  <si>
    <t>Árki-pusztai bérlakások villamos hálózatának felújítása</t>
  </si>
  <si>
    <t>Intézmények 2008. évi elvont pénzmaradványából képzett tartalék</t>
  </si>
  <si>
    <t>Beruházás: bútor és szakmai eszköz beszerzés</t>
  </si>
  <si>
    <t>Köztársaság tér 1. tetőszerkezet megerősítés</t>
  </si>
  <si>
    <t>Egészségügyi szolgáltatások fejlesztése pályázati önerő</t>
  </si>
  <si>
    <t>Intézményi épületek infrastrukturális fejlesztéséhez szükséges pályázati önerő</t>
  </si>
  <si>
    <t>- Nefelejcs Bölcsőde</t>
  </si>
  <si>
    <t>- Pitypang Óvoda</t>
  </si>
  <si>
    <t>- Napsugár Óvoda</t>
  </si>
  <si>
    <t>- Dr. Zimmermann Ágoston Általános Iskola</t>
  </si>
  <si>
    <t>- Petőfi Sándor Általános Iskola</t>
  </si>
  <si>
    <t xml:space="preserve">Intézmények  </t>
  </si>
  <si>
    <t>Radó Antal Könyvtár és Művelődési Központ: gázkazán csere</t>
  </si>
  <si>
    <t>Meseház Óvoda: bútor és szakmai eszköz beszerzés</t>
  </si>
  <si>
    <t>Városi Kórház- Rendelőintézet: központi ügyelet átalakítása</t>
  </si>
  <si>
    <t>Mór-Csákberény-Nagyveleg-Söréd</t>
  </si>
  <si>
    <t>Közoktatási Intézményi Társulás</t>
  </si>
  <si>
    <t>2009. évi költségvetése</t>
  </si>
  <si>
    <t>2009. évi mód.</t>
  </si>
  <si>
    <t>Működési bevétel</t>
  </si>
  <si>
    <t>Többcélú Kistérségi Társulás</t>
  </si>
  <si>
    <t>Társközségi hozzájárulás</t>
  </si>
  <si>
    <t>Söréd</t>
  </si>
  <si>
    <t>Csákberény</t>
  </si>
  <si>
    <t>Nagyveleg</t>
  </si>
  <si>
    <t>Központi költségvetési támogatás</t>
  </si>
  <si>
    <t>Normatív állami hozzájárulás</t>
  </si>
  <si>
    <t>Egyéb központi támogatás</t>
  </si>
  <si>
    <t>13. havi illetmény</t>
  </si>
  <si>
    <t>Létszámleépítés</t>
  </si>
  <si>
    <t>Bérfejlesztési támogatás</t>
  </si>
  <si>
    <t>Egyszeri kereset-kiegészítés</t>
  </si>
  <si>
    <t>2.5.</t>
  </si>
  <si>
    <t>Pályázat</t>
  </si>
  <si>
    <t>Véglegesen átvett pénzeszköz</t>
  </si>
  <si>
    <t>Működési célra átvett pénzeszköz</t>
  </si>
  <si>
    <t>Önkormányzati támogatás: Mór</t>
  </si>
  <si>
    <t>Személyi jellegű kifizetések</t>
  </si>
  <si>
    <t>Mór Mikrokörzeti Szociális Intézményi Társulás</t>
  </si>
  <si>
    <t>Pusztavám</t>
  </si>
  <si>
    <t>Fehérvárcsurgó</t>
  </si>
  <si>
    <t>Bérfejlesztés</t>
  </si>
  <si>
    <t>Bérpolitikai intézkedések támogatása</t>
  </si>
  <si>
    <t>Helyi szervezési intézkedések támogatása</t>
  </si>
  <si>
    <t>2008. évi jövedelem differenciálódás mérséklése</t>
  </si>
  <si>
    <t>Kisebbségi önkormányzatok feladatalapú támogatása</t>
  </si>
  <si>
    <t>Belterületi közutak útburkolat felújítása: Kórház u., Árpád u., Mátyás király u., Martinovics u., Bethlen G. u.</t>
  </si>
  <si>
    <t>Belterületi közutak útburkolat felújítása: Győri út, Hammerstein u., Mester u.</t>
  </si>
  <si>
    <t>Mór Lakatos u. 8. sz. alatti tetőtéri lakások felújítása</t>
  </si>
  <si>
    <t>UTP alapú strukturált kábelhálózat rekonstrukció</t>
  </si>
  <si>
    <t>Vagyonhasznosítási bevételből képzett fejlesztési céltartalék</t>
  </si>
  <si>
    <t>Térfigyelő kamera elhelyezése a Kodály Z. u. - Deák F. út kereszteződésében</t>
  </si>
  <si>
    <t>2 db korongozó beszerzés</t>
  </si>
  <si>
    <t>Számítógép beszerzés</t>
  </si>
  <si>
    <t>Játszótéri játékok beszerzése</t>
  </si>
  <si>
    <t>11.</t>
  </si>
  <si>
    <t>Közfoglalkoztatás központi megtérítése</t>
  </si>
  <si>
    <t>Közfoglalkoztatás</t>
  </si>
  <si>
    <t>Vagyonhasznosításból képzett fejlesztési céltartalék</t>
  </si>
  <si>
    <t>A Képviselő-testület további intézkedéséig felfüggesztésre kerülő kiadási előirányzatok</t>
  </si>
  <si>
    <t>(Mór Városi Önkormányzat 2009. évi  költségvetési rendelet-tervezet 12. §-ának melléklete)</t>
  </si>
  <si>
    <t>Szakfeladat megnevezése</t>
  </si>
  <si>
    <t>Villamos energia + vízdíj</t>
  </si>
  <si>
    <t>Egy család egy fa</t>
  </si>
  <si>
    <t>Közutak, hidak, alagutak üzemeltetése</t>
  </si>
  <si>
    <t>Útnyilvántartás vezetése</t>
  </si>
  <si>
    <t>Burkolat javítások, kátyúzások, burkolatjel festés</t>
  </si>
  <si>
    <t>Padkanyesés, hídfenntartás</t>
  </si>
  <si>
    <t>Város és községgazdálkodási szolgáltatás</t>
  </si>
  <si>
    <t>Ünnepi díszvilágítás műszaki feltételeinek biztosítása</t>
  </si>
  <si>
    <t>Városi lámpahely bővítés</t>
  </si>
  <si>
    <t>Szennyvízelvezetés, -kezelés</t>
  </si>
  <si>
    <t>Mederburkoló lapok, járdalapok, cement, sóder, áteresz biztosítása lakossági munkálatokhoz</t>
  </si>
  <si>
    <t>Bontási törmelék elszállítása</t>
  </si>
  <si>
    <t>Sportintézmények működtetése</t>
  </si>
  <si>
    <t>További feladatok (karbantartás, javítás, stb.)</t>
  </si>
  <si>
    <t>Klubhelység elektromos hálózatának karbantartása</t>
  </si>
  <si>
    <t>Sportcélú feladatok támogatása</t>
  </si>
  <si>
    <t>Egyéb szervezetek és egyházak támogatása</t>
  </si>
  <si>
    <t>Számítástechnikai hálózat korszerűsítése, program beszerzés</t>
  </si>
  <si>
    <t>Móri Rendőrkapitányság támogatása (túlóra)</t>
  </si>
  <si>
    <t>Oltóanyag (HPV)</t>
  </si>
  <si>
    <t>Ingatlanok karbantartása (festés-Polgármesteri Hivatal)</t>
  </si>
  <si>
    <t>Szakértői véleményezések</t>
  </si>
  <si>
    <t>- Meseház Óvoda</t>
  </si>
  <si>
    <t>- Radó Antal Könyvtár és Művelődési Központ</t>
  </si>
  <si>
    <t>Számítástechnikai rendszer üzemeltetése</t>
  </si>
  <si>
    <t>Idegenforgalom, turizmus</t>
  </si>
  <si>
    <t>Reklám és propaganda kiadások</t>
  </si>
  <si>
    <t>Rendezvényszervezés</t>
  </si>
  <si>
    <t>Lakás és nem lakáscélú helyiségek felújítása (céltartalék)</t>
  </si>
  <si>
    <t>Önkormányzati igazgatási - Területi igazgatási tevékenység</t>
  </si>
  <si>
    <t>Jutalom (1 havi alapilletmény + járulék)</t>
  </si>
  <si>
    <t>Polgármesteri Hivatal összesen:</t>
  </si>
  <si>
    <t>Intézmény megnevezése</t>
  </si>
  <si>
    <t>Önkormányzati fenntartású intézmények</t>
  </si>
  <si>
    <t>Jutalom és járulékai</t>
  </si>
  <si>
    <t>Kistérségi fenntartású intézmények</t>
  </si>
  <si>
    <t>- Radnóti Miklós Általános Iskola</t>
  </si>
  <si>
    <t>Működési célú támogatásból jutalom és járulékai</t>
  </si>
  <si>
    <t>Dologi kiadásból eszközbeszerzések</t>
  </si>
  <si>
    <t>Radnóti Miklós Általános Iskola</t>
  </si>
  <si>
    <t>IGSZ Konyha</t>
  </si>
  <si>
    <t>Közcélúak foglalkoztatása</t>
  </si>
  <si>
    <t>Közhasznúak foglalkoztatása</t>
  </si>
  <si>
    <t>Dologi kiadásból egyéb</t>
  </si>
  <si>
    <t>Intézmények összesen</t>
  </si>
  <si>
    <t>Önkormányzat összesen</t>
  </si>
  <si>
    <t>Belterületi közutak útburkolat felújítása (Gyári út, Hammerstein u., Mester u.)</t>
  </si>
  <si>
    <t>Belterületi közutak útburkolat felújítása (Kórház-Árpád-Martinovics-Hegyalja-Bethlen-Báthory-Bocskai utcák)</t>
  </si>
  <si>
    <t>Lakatos u. 8. sz. alatti tetőtéri lakások helyreállítása</t>
  </si>
  <si>
    <t>Belterületi közutak felújítása pályázati önerő</t>
  </si>
  <si>
    <t>Térfigyelő kamera beszerzés</t>
  </si>
  <si>
    <t>Radó Antal Könyvtár és Művelődési Központ: 2 db korongozó beszerzés</t>
  </si>
  <si>
    <t>Nefelejcs Bölcsőde: számítógép beszerzés</t>
  </si>
  <si>
    <t>Napsugár Óvoda: játszótéri játékok beszerzése</t>
  </si>
  <si>
    <t>2009.</t>
  </si>
  <si>
    <t>I. félévi</t>
  </si>
  <si>
    <t>teljesítés %-ban</t>
  </si>
  <si>
    <t>eredeti előirányzat</t>
  </si>
  <si>
    <t>módosított előirányzat</t>
  </si>
  <si>
    <t xml:space="preserve"> Téma megnevezése</t>
  </si>
  <si>
    <t>Európai Uniós támogatással megvalósuló programok, projektek bevételei, kiadásai, valamint az önkormányzaton kívüli ilyen projektekhez történő hozzájárulások</t>
  </si>
  <si>
    <t>Móron a jelenleg a járóbeteg ellátására szolgáló épület átalakítása, orvosi eszköz és informatikai fejlesztése</t>
  </si>
  <si>
    <t>Könyvtári érdekeltségnövelő támogatás</t>
  </si>
  <si>
    <t>Közműfejlesztési támogatás</t>
  </si>
  <si>
    <t>Belterületi utak felújítása</t>
  </si>
  <si>
    <t>Érdekeltségnövelő tartalék</t>
  </si>
  <si>
    <t>Bérlakásba bútor beszerzés</t>
  </si>
  <si>
    <t>közműfejlesztési hozzájárulás</t>
  </si>
  <si>
    <t>gázkazán csere</t>
  </si>
  <si>
    <t xml:space="preserve">Beruházás </t>
  </si>
  <si>
    <t>2009. I. félévi teljesítés</t>
  </si>
  <si>
    <t>2009. I. félévi</t>
  </si>
  <si>
    <t>Fejlesztési célú központosított előirányzat</t>
  </si>
  <si>
    <t>Eredeti előirányzat</t>
  </si>
  <si>
    <t>Módosított előirányzat</t>
  </si>
  <si>
    <t>Felhalmozási és tőke jellegű bevételek: jármű értékesítés</t>
  </si>
  <si>
    <t>12.</t>
  </si>
  <si>
    <t>13.</t>
  </si>
  <si>
    <t>14.</t>
  </si>
  <si>
    <t>15.</t>
  </si>
  <si>
    <t>Európai Parlamenti választásra</t>
  </si>
  <si>
    <t>Mozgáskorlátozottak támogatása</t>
  </si>
  <si>
    <t>Polgármesteri Hivatalok szervezetfejlesztése ÁROP-1.A.2</t>
  </si>
  <si>
    <t>Polgári védelmi felkészítés támogatására</t>
  </si>
  <si>
    <t>Városi Kórház- Rendelőintézet EU-s 2008-as felújítás</t>
  </si>
  <si>
    <t>Hangszervásárlás</t>
  </si>
  <si>
    <t>Labdafogó háló építés</t>
  </si>
  <si>
    <t>Pályázat megnevezése</t>
  </si>
  <si>
    <t>Cím</t>
  </si>
  <si>
    <t>Közreműködő Szervezet</t>
  </si>
  <si>
    <t>Testületi határozat</t>
  </si>
  <si>
    <t>Pályázat benyújtása</t>
  </si>
  <si>
    <t>Pályázat elbírálása</t>
  </si>
  <si>
    <t>Megpályázott támogatás összege</t>
  </si>
  <si>
    <t>Önrész összege</t>
  </si>
  <si>
    <t>Elszámolható összköltség</t>
  </si>
  <si>
    <t>Támogatási szerződés aláírásának dátuma</t>
  </si>
  <si>
    <t>Teljes költség</t>
  </si>
  <si>
    <t>Elnyert támogatás összege</t>
  </si>
  <si>
    <t>Teljesítés után végleges önrész összege</t>
  </si>
  <si>
    <t>Státusz</t>
  </si>
  <si>
    <t>Belterületi utak fejlesztése               KDOP-2007-4.2.1/B</t>
  </si>
  <si>
    <t>Wekerle Sándor utca és Szabadság tér rehabilitációja</t>
  </si>
  <si>
    <t xml:space="preserve">Közép-Dunántúli Regionális Fejlesztési Kht. </t>
  </si>
  <si>
    <t>151/2007. (V.30.) Kt. határozat;       231/2007. (VIII.29.) Kt. határozat</t>
  </si>
  <si>
    <t>nyertes pályázat</t>
  </si>
  <si>
    <t>163 961 280 Ft</t>
  </si>
  <si>
    <t>70 021 280 Ft</t>
  </si>
  <si>
    <t>elszámolás lezárult, támogatás megérkezett</t>
  </si>
  <si>
    <t>Közoktatási Infrastrukturális Fejlesztés KDOP-2007-5.1.1/2F</t>
  </si>
  <si>
    <t>A Petőfi Sándor Általános Iskola megújítása Mór Városában</t>
  </si>
  <si>
    <t>Váti Kht. Székesfehérvári Területi Iroda</t>
  </si>
  <si>
    <t>288/2007. (X.31.) Kt. határozat</t>
  </si>
  <si>
    <t>Elutasított jogosultsági követelmények miatt</t>
  </si>
  <si>
    <t>Aktív kórházi ellátásokat kiváltó járóbeteg szolgáltatások fejlesztése TIOP-2.1.3/07/1</t>
  </si>
  <si>
    <t>Strukturális Alapok Programiroda</t>
  </si>
  <si>
    <t>285/2007. (X.31.) Kt. határozat; 262/2008. (IX.9.) Kt. határozata</t>
  </si>
  <si>
    <t>közbeszerzési eljárás folyamatban van</t>
  </si>
  <si>
    <t>Társadalmi infrastruktúra operatív program  TIOP 1.1.1.-07/1.</t>
  </si>
  <si>
    <t>Korszerű nevelési-oktatási környezet kialakítása digitális eszközökkel Mór Városi Önkormányzat intézményeiben</t>
  </si>
  <si>
    <t>OKM Támogatáskezelő Igazgatósága</t>
  </si>
  <si>
    <t>elbírálás folyamatban van</t>
  </si>
  <si>
    <t>Integrált turisztikai település- vagy térségfejlesztés és tematikus fejlesztések                                                         KDOP-2008-2.1.1.C</t>
  </si>
  <si>
    <t>A móri Lamberg borút infrastrukturális fejlesztése</t>
  </si>
  <si>
    <t>Közép-Dunántúli Regionális Fejlesztési Kht.</t>
  </si>
  <si>
    <t>67/2008. (III.27.) Kt. határozat</t>
  </si>
  <si>
    <t>forrás hiány miatt elutasított</t>
  </si>
  <si>
    <t>295 000 000 Ft                  50 000 000 Ft</t>
  </si>
  <si>
    <t>44 250 000 Ft                  27 500 000 Ft</t>
  </si>
  <si>
    <t>Település (al)központok kialakítása és értékmegőrző rehabilitációja                           KDOP-2007-3.1.1./B</t>
  </si>
  <si>
    <t>Mór Város Fejlesztési stratégiája és Előzetes Akcióterületi Terve, Mór Belváros-rehabilitáció</t>
  </si>
  <si>
    <t>141/2008. (VI.12.) Kt. határozat</t>
  </si>
  <si>
    <t>Egészségügyi szolgáltatások fejlesztése - Kistérségi járóbeteg szakellátó központok fejlesztése, alap-, járóbeteg szakellátás korszerűsítése                     KDOP-2008-5.2.1/A</t>
  </si>
  <si>
    <t>Gyermek egészségügyi alapellátás fejlesztése Mór városában és környékén</t>
  </si>
  <si>
    <t>64/2008. (III.24.) Kt. határozat</t>
  </si>
  <si>
    <t>Szociális alapszolgáltatások és gyermekjóléti alapellátások infrastrukturális fejlesztése              KDOP-2008-5.2.2.A</t>
  </si>
  <si>
    <t>Mór Város Szociális Alapszolgáltatási Központjának infrastrukturális fejlesztése</t>
  </si>
  <si>
    <t>197/2008. (VII.23.) Kt. határozat</t>
  </si>
  <si>
    <t>Könyvtári Szolgáltatások Összehangolt Infrastruktúra fejlesztése  TIOP 1.2.3.-08/1.</t>
  </si>
  <si>
    <t>Radó Antal Könyvtár és Művelődési Központ XXI.sz-i Könyvtárrá fejlesztése</t>
  </si>
  <si>
    <t>242/2008.(VIII.27.) Kt.határozat</t>
  </si>
  <si>
    <t>forráshiány miatt elutasítva</t>
  </si>
  <si>
    <t>9.351.760.-</t>
  </si>
  <si>
    <t>A polgármesteri hivatalok szervezetfejlesztése                         ÁROP-1.A.2/A</t>
  </si>
  <si>
    <t>Mór Város Önkormányzat Polgármesteri Hivatalának szervezetfejlesztése a hatékony működési kultúra megerősítése, a működési hatékonyság optimalizálása érdekében</t>
  </si>
  <si>
    <t>Váti Kht. KOP Igazgatóság</t>
  </si>
  <si>
    <t>260/2008. (IX.9.) Kt. határozat</t>
  </si>
  <si>
    <t>tanfolyamok szervezése folyamatban van</t>
  </si>
  <si>
    <t>Kompetencia Alapú Oktatás  TÁMOP 3.1.4.-08/2</t>
  </si>
  <si>
    <t>Kapu a jövőbe Mór városban. Kompetencia alapú nevelési program bevezetése Mór város nevelési-oktatási intézméyeibe.</t>
  </si>
  <si>
    <t>11/2009.(I.28.) Kt.határozat</t>
  </si>
  <si>
    <t>folyamatban van</t>
  </si>
  <si>
    <t>közbeszerzési eljárás előkészítés alatt</t>
  </si>
  <si>
    <t>Energetikai hatékonyság fokozása KEOP-2007-5.1.0</t>
  </si>
  <si>
    <t>A Móri Szabadság téri Óvoda energiahatékonyságának fokozása az épület hőszigetelésével és a nyílászárók cseréjével</t>
  </si>
  <si>
    <t>Energia Központ Nonprofit Kft.</t>
  </si>
  <si>
    <t>340/2008. (XI.26.) Kt. határozat</t>
  </si>
  <si>
    <t>közbeszerzési eljárás lezárult; kivitelezés befejeződött</t>
  </si>
  <si>
    <t>Tudásdepó-Expressz Könyvtári hálózat nem formális és informális képzési szerepének erősítése TÁMOP 3.2.4.-08/01.</t>
  </si>
  <si>
    <t>Radó Antal Könyvtár és Művelődési Központ szolgáltatásainak fejlesztése a jobb jövő érdekében.</t>
  </si>
  <si>
    <t>18/2009.(I.28.) Kt.határozat</t>
  </si>
  <si>
    <t>elbírálás folyamatban</t>
  </si>
  <si>
    <t>engedélyezési tervdokumentáció</t>
  </si>
  <si>
    <t>villamos tápegységek kiépítése</t>
  </si>
  <si>
    <t>központi ügyelet kialakítása</t>
  </si>
  <si>
    <t>2009. I. FÉLÉV</t>
  </si>
  <si>
    <t>2009. I. félév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</si>
</sst>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0__"/>
    <numFmt numFmtId="171" formatCode="0.0"/>
    <numFmt numFmtId="172" formatCode="#,##0\ _F_t"/>
    <numFmt numFmtId="173" formatCode="[$€-2]\ #\ ##,000_);[Red]\([$€-2]\ #\ ##,000\)"/>
    <numFmt numFmtId="174" formatCode="0.0%"/>
    <numFmt numFmtId="175" formatCode="#,##0\ &quot;Ft&quot;"/>
  </numFmts>
  <fonts count="79">
    <font>
      <sz val="10"/>
      <name val="Arial"/>
      <family val="0"/>
    </font>
    <font>
      <sz val="8"/>
      <name val="Arial"/>
      <family val="2"/>
    </font>
    <font>
      <i/>
      <sz val="10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slantDashDot"/>
    </border>
    <border>
      <left style="thin"/>
      <right style="thin"/>
      <top style="thin"/>
      <bottom style="slantDashDot"/>
    </border>
    <border>
      <left style="double"/>
      <right style="thin"/>
      <top>
        <color indexed="63"/>
      </top>
      <bottom style="slantDashDot"/>
    </border>
    <border>
      <left style="thin"/>
      <right style="thin"/>
      <top>
        <color indexed="63"/>
      </top>
      <bottom style="slantDashDot"/>
    </border>
    <border>
      <left style="double"/>
      <right style="thin"/>
      <top style="slantDashDot"/>
      <bottom style="slantDashDot"/>
    </border>
    <border>
      <left style="thin"/>
      <right style="thin"/>
      <top style="slantDashDot"/>
      <bottom style="slantDashDot"/>
    </border>
    <border>
      <left style="double"/>
      <right style="thin"/>
      <top style="slantDashDot"/>
      <bottom style="thin"/>
    </border>
    <border>
      <left style="thin"/>
      <right style="thin"/>
      <top style="slantDashDot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slantDashDot"/>
    </border>
    <border>
      <left style="thin"/>
      <right style="double"/>
      <top>
        <color indexed="63"/>
      </top>
      <bottom style="slantDashDot"/>
    </border>
    <border>
      <left style="thin"/>
      <right style="double"/>
      <top style="slantDashDot"/>
      <bottom style="slantDashDot"/>
    </border>
    <border>
      <left style="thin"/>
      <right style="double"/>
      <top style="slantDashDot"/>
      <bottom style="thin"/>
    </border>
    <border>
      <left style="thin"/>
      <right style="double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115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" fontId="0" fillId="0" borderId="0" xfId="0" applyNumberFormat="1" applyFont="1" applyBorder="1" applyAlignment="1" quotePrefix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quotePrefix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 quotePrefix="1">
      <alignment/>
    </xf>
    <xf numFmtId="0" fontId="0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 quotePrefix="1">
      <alignment horizontal="center"/>
    </xf>
    <xf numFmtId="0" fontId="0" fillId="33" borderId="14" xfId="0" applyFont="1" applyFill="1" applyBorder="1" applyAlignment="1">
      <alignment/>
    </xf>
    <xf numFmtId="0" fontId="0" fillId="0" borderId="0" xfId="0" applyFont="1" applyBorder="1" applyAlignment="1" quotePrefix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19" xfId="0" applyFont="1" applyBorder="1" applyAlignment="1" quotePrefix="1">
      <alignment horizontal="center"/>
    </xf>
    <xf numFmtId="0" fontId="4" fillId="0" borderId="19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9" xfId="0" applyFont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0" fillId="0" borderId="15" xfId="0" applyFont="1" applyFill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0" fillId="0" borderId="17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 quotePrefix="1">
      <alignment horizontal="center"/>
    </xf>
    <xf numFmtId="0" fontId="0" fillId="0" borderId="17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15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6" xfId="0" applyFont="1" applyBorder="1" applyAlignment="1">
      <alignment horizontal="center" vertical="center"/>
    </xf>
    <xf numFmtId="4" fontId="3" fillId="33" borderId="22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3" fontId="3" fillId="33" borderId="23" xfId="40" applyNumberFormat="1" applyFont="1" applyFill="1" applyBorder="1" applyAlignment="1">
      <alignment horizontal="center" vertical="center"/>
    </xf>
    <xf numFmtId="3" fontId="3" fillId="33" borderId="24" xfId="40" applyNumberFormat="1" applyFont="1" applyFill="1" applyBorder="1" applyAlignment="1">
      <alignment horizontal="center" vertical="center"/>
    </xf>
    <xf numFmtId="3" fontId="3" fillId="33" borderId="22" xfId="40" applyNumberFormat="1" applyFont="1" applyFill="1" applyBorder="1" applyAlignment="1">
      <alignment horizontal="center" vertical="center"/>
    </xf>
    <xf numFmtId="3" fontId="0" fillId="0" borderId="0" xfId="40" applyNumberFormat="1" applyFont="1" applyBorder="1" applyAlignment="1">
      <alignment vertical="center"/>
    </xf>
    <xf numFmtId="3" fontId="3" fillId="0" borderId="25" xfId="40" applyNumberFormat="1" applyFont="1" applyBorder="1" applyAlignment="1">
      <alignment vertical="center"/>
    </xf>
    <xf numFmtId="3" fontId="0" fillId="0" borderId="26" xfId="40" applyNumberFormat="1" applyFont="1" applyBorder="1" applyAlignment="1">
      <alignment vertical="center"/>
    </xf>
    <xf numFmtId="3" fontId="3" fillId="0" borderId="26" xfId="40" applyNumberFormat="1" applyFont="1" applyBorder="1" applyAlignment="1">
      <alignment vertical="center"/>
    </xf>
    <xf numFmtId="3" fontId="0" fillId="0" borderId="27" xfId="40" applyNumberFormat="1" applyFont="1" applyBorder="1" applyAlignment="1">
      <alignment vertical="center"/>
    </xf>
    <xf numFmtId="3" fontId="3" fillId="33" borderId="28" xfId="40" applyNumberFormat="1" applyFont="1" applyFill="1" applyBorder="1" applyAlignment="1">
      <alignment vertical="center"/>
    </xf>
    <xf numFmtId="3" fontId="0" fillId="0" borderId="0" xfId="40" applyNumberFormat="1" applyFont="1" applyAlignment="1">
      <alignment vertical="center"/>
    </xf>
    <xf numFmtId="3" fontId="0" fillId="0" borderId="25" xfId="40" applyNumberFormat="1" applyFont="1" applyBorder="1" applyAlignment="1">
      <alignment vertical="center"/>
    </xf>
    <xf numFmtId="3" fontId="0" fillId="0" borderId="29" xfId="40" applyNumberFormat="1" applyFont="1" applyBorder="1" applyAlignment="1">
      <alignment vertical="center"/>
    </xf>
    <xf numFmtId="3" fontId="0" fillId="0" borderId="30" xfId="40" applyNumberFormat="1" applyFont="1" applyBorder="1" applyAlignment="1">
      <alignment vertical="center"/>
    </xf>
    <xf numFmtId="3" fontId="3" fillId="0" borderId="29" xfId="40" applyNumberFormat="1" applyFont="1" applyBorder="1" applyAlignment="1">
      <alignment vertical="center"/>
    </xf>
    <xf numFmtId="3" fontId="4" fillId="0" borderId="26" xfId="40" applyNumberFormat="1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3" fontId="11" fillId="0" borderId="27" xfId="40" applyNumberFormat="1" applyFont="1" applyBorder="1" applyAlignment="1">
      <alignment vertical="center"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5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3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16" fontId="0" fillId="0" borderId="0" xfId="0" applyNumberFormat="1" applyFont="1" applyBorder="1" applyAlignment="1">
      <alignment horizontal="left"/>
    </xf>
    <xf numFmtId="0" fontId="3" fillId="33" borderId="10" xfId="0" applyFont="1" applyFill="1" applyBorder="1" applyAlignment="1" quotePrefix="1">
      <alignment/>
    </xf>
    <xf numFmtId="0" fontId="0" fillId="0" borderId="0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16" fontId="0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16" fontId="0" fillId="0" borderId="0" xfId="0" applyNumberFormat="1" applyFont="1" applyBorder="1" applyAlignment="1" quotePrefix="1">
      <alignment/>
    </xf>
    <xf numFmtId="0" fontId="0" fillId="0" borderId="16" xfId="0" applyFont="1" applyBorder="1" applyAlignment="1" quotePrefix="1">
      <alignment vertical="center"/>
    </xf>
    <xf numFmtId="0" fontId="0" fillId="0" borderId="15" xfId="0" applyFont="1" applyBorder="1" applyAlignment="1" quotePrefix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center"/>
    </xf>
    <xf numFmtId="16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/>
    </xf>
    <xf numFmtId="4" fontId="3" fillId="33" borderId="23" xfId="0" applyNumberFormat="1" applyFont="1" applyFill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3" fontId="0" fillId="0" borderId="34" xfId="4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3" fontId="3" fillId="0" borderId="27" xfId="4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3" fontId="3" fillId="0" borderId="34" xfId="40" applyNumberFormat="1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20" xfId="0" applyFont="1" applyBorder="1" applyAlignment="1" quotePrefix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 quotePrefix="1">
      <alignment/>
    </xf>
    <xf numFmtId="0" fontId="0" fillId="0" borderId="19" xfId="0" applyFont="1" applyFill="1" applyBorder="1" applyAlignment="1" quotePrefix="1">
      <alignment/>
    </xf>
    <xf numFmtId="0" fontId="0" fillId="0" borderId="19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3" fontId="3" fillId="0" borderId="34" xfId="40" applyNumberFormat="1" applyFont="1" applyFill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33" borderId="36" xfId="0" applyNumberFormat="1" applyFont="1" applyFill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0" fillId="0" borderId="19" xfId="0" applyFont="1" applyBorder="1" applyAlignment="1" quotePrefix="1">
      <alignment vertical="center"/>
    </xf>
    <xf numFmtId="3" fontId="3" fillId="0" borderId="38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3" fontId="0" fillId="0" borderId="32" xfId="4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3" fontId="3" fillId="33" borderId="44" xfId="40" applyNumberFormat="1" applyFont="1" applyFill="1" applyBorder="1" applyAlignment="1">
      <alignment vertical="center"/>
    </xf>
    <xf numFmtId="3" fontId="3" fillId="33" borderId="45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0" fillId="33" borderId="10" xfId="0" applyFont="1" applyFill="1" applyBorder="1" applyAlignment="1">
      <alignment/>
    </xf>
    <xf numFmtId="3" fontId="3" fillId="0" borderId="26" xfId="40" applyNumberFormat="1" applyFont="1" applyFill="1" applyBorder="1" applyAlignment="1">
      <alignment vertical="center"/>
    </xf>
    <xf numFmtId="3" fontId="0" fillId="0" borderId="48" xfId="40" applyNumberFormat="1" applyFont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28" xfId="4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3" fillId="33" borderId="50" xfId="40" applyNumberFormat="1" applyFont="1" applyFill="1" applyBorder="1" applyAlignment="1">
      <alignment vertical="center"/>
    </xf>
    <xf numFmtId="3" fontId="3" fillId="0" borderId="51" xfId="40" applyNumberFormat="1" applyFont="1" applyBorder="1" applyAlignment="1">
      <alignment vertical="center"/>
    </xf>
    <xf numFmtId="3" fontId="0" fillId="0" borderId="51" xfId="40" applyNumberFormat="1" applyFont="1" applyBorder="1" applyAlignment="1">
      <alignment vertical="center"/>
    </xf>
    <xf numFmtId="3" fontId="0" fillId="0" borderId="52" xfId="40" applyNumberFormat="1" applyFont="1" applyBorder="1" applyAlignment="1">
      <alignment vertical="center"/>
    </xf>
    <xf numFmtId="3" fontId="0" fillId="0" borderId="53" xfId="40" applyNumberFormat="1" applyFont="1" applyBorder="1" applyAlignment="1">
      <alignment vertical="center"/>
    </xf>
    <xf numFmtId="3" fontId="3" fillId="0" borderId="51" xfId="40" applyNumberFormat="1" applyFont="1" applyFill="1" applyBorder="1" applyAlignment="1">
      <alignment vertical="center"/>
    </xf>
    <xf numFmtId="3" fontId="11" fillId="0" borderId="52" xfId="40" applyNumberFormat="1" applyFont="1" applyBorder="1" applyAlignment="1">
      <alignment vertical="center"/>
    </xf>
    <xf numFmtId="3" fontId="3" fillId="0" borderId="53" xfId="40" applyNumberFormat="1" applyFont="1" applyBorder="1" applyAlignment="1">
      <alignment vertical="center"/>
    </xf>
    <xf numFmtId="3" fontId="11" fillId="0" borderId="53" xfId="40" applyNumberFormat="1" applyFont="1" applyBorder="1" applyAlignment="1">
      <alignment vertical="center"/>
    </xf>
    <xf numFmtId="3" fontId="0" fillId="0" borderId="54" xfId="40" applyNumberFormat="1" applyFont="1" applyBorder="1" applyAlignment="1">
      <alignment vertical="center"/>
    </xf>
    <xf numFmtId="3" fontId="0" fillId="0" borderId="10" xfId="40" applyNumberFormat="1" applyFont="1" applyBorder="1" applyAlignment="1">
      <alignment vertical="center"/>
    </xf>
    <xf numFmtId="3" fontId="3" fillId="33" borderId="55" xfId="40" applyNumberFormat="1" applyFont="1" applyFill="1" applyBorder="1" applyAlignment="1">
      <alignment vertical="center"/>
    </xf>
    <xf numFmtId="3" fontId="0" fillId="0" borderId="56" xfId="40" applyNumberFormat="1" applyFont="1" applyBorder="1" applyAlignment="1">
      <alignment vertical="center"/>
    </xf>
    <xf numFmtId="3" fontId="0" fillId="0" borderId="57" xfId="40" applyNumberFormat="1" applyFont="1" applyBorder="1" applyAlignment="1">
      <alignment vertical="center"/>
    </xf>
    <xf numFmtId="3" fontId="3" fillId="0" borderId="52" xfId="40" applyNumberFormat="1" applyFont="1" applyBorder="1" applyAlignment="1">
      <alignment vertical="center"/>
    </xf>
    <xf numFmtId="3" fontId="4" fillId="0" borderId="51" xfId="40" applyNumberFormat="1" applyFont="1" applyBorder="1" applyAlignment="1">
      <alignment vertical="center"/>
    </xf>
    <xf numFmtId="0" fontId="4" fillId="0" borderId="58" xfId="0" applyFont="1" applyBorder="1" applyAlignment="1">
      <alignment horizontal="left" vertical="center" wrapText="1"/>
    </xf>
    <xf numFmtId="0" fontId="0" fillId="0" borderId="21" xfId="0" applyFont="1" applyBorder="1" applyAlignment="1" quotePrefix="1">
      <alignment vertical="center"/>
    </xf>
    <xf numFmtId="0" fontId="0" fillId="0" borderId="59" xfId="0" applyFont="1" applyBorder="1" applyAlignment="1" quotePrefix="1">
      <alignment vertical="center"/>
    </xf>
    <xf numFmtId="3" fontId="3" fillId="0" borderId="60" xfId="0" applyNumberFormat="1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9" fillId="0" borderId="19" xfId="0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horizontal="right" vertical="center"/>
    </xf>
    <xf numFmtId="3" fontId="3" fillId="0" borderId="45" xfId="0" applyNumberFormat="1" applyFont="1" applyBorder="1" applyAlignment="1">
      <alignment vertical="center"/>
    </xf>
    <xf numFmtId="3" fontId="0" fillId="0" borderId="45" xfId="0" applyNumberFormat="1" applyFont="1" applyBorder="1" applyAlignment="1">
      <alignment vertical="center"/>
    </xf>
    <xf numFmtId="3" fontId="0" fillId="0" borderId="46" xfId="0" applyNumberFormat="1" applyFont="1" applyBorder="1" applyAlignment="1">
      <alignment vertical="center"/>
    </xf>
    <xf numFmtId="3" fontId="0" fillId="0" borderId="47" xfId="0" applyNumberFormat="1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16" fontId="0" fillId="0" borderId="19" xfId="0" applyNumberFormat="1" applyFont="1" applyBorder="1" applyAlignment="1" quotePrefix="1">
      <alignment vertical="center"/>
    </xf>
    <xf numFmtId="3" fontId="0" fillId="0" borderId="55" xfId="40" applyNumberFormat="1" applyFont="1" applyBorder="1" applyAlignment="1">
      <alignment vertical="center"/>
    </xf>
    <xf numFmtId="3" fontId="3" fillId="0" borderId="55" xfId="4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" fontId="3" fillId="0" borderId="44" xfId="40" applyNumberFormat="1" applyFont="1" applyBorder="1" applyAlignment="1">
      <alignment vertical="center"/>
    </xf>
    <xf numFmtId="16" fontId="3" fillId="0" borderId="0" xfId="0" applyNumberFormat="1" applyFont="1" applyBorder="1" applyAlignment="1" quotePrefix="1">
      <alignment/>
    </xf>
    <xf numFmtId="0" fontId="3" fillId="0" borderId="0" xfId="0" applyFont="1" applyBorder="1" applyAlignment="1" quotePrefix="1">
      <alignment/>
    </xf>
    <xf numFmtId="0" fontId="0" fillId="0" borderId="58" xfId="0" applyFont="1" applyBorder="1" applyAlignment="1">
      <alignment/>
    </xf>
    <xf numFmtId="0" fontId="4" fillId="0" borderId="58" xfId="0" applyFont="1" applyBorder="1" applyAlignment="1">
      <alignment/>
    </xf>
    <xf numFmtId="0" fontId="0" fillId="0" borderId="5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0" fillId="0" borderId="63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Font="1" applyBorder="1" applyAlignment="1">
      <alignment vertical="center"/>
    </xf>
    <xf numFmtId="0" fontId="4" fillId="0" borderId="58" xfId="0" applyFont="1" applyFill="1" applyBorder="1" applyAlignment="1">
      <alignment/>
    </xf>
    <xf numFmtId="0" fontId="13" fillId="0" borderId="23" xfId="0" applyFont="1" applyBorder="1" applyAlignment="1">
      <alignment/>
    </xf>
    <xf numFmtId="3" fontId="3" fillId="33" borderId="64" xfId="0" applyNumberFormat="1" applyFont="1" applyFill="1" applyBorder="1" applyAlignment="1">
      <alignment/>
    </xf>
    <xf numFmtId="3" fontId="3" fillId="0" borderId="65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3" fontId="3" fillId="0" borderId="66" xfId="0" applyNumberFormat="1" applyFont="1" applyBorder="1" applyAlignment="1">
      <alignment/>
    </xf>
    <xf numFmtId="3" fontId="0" fillId="0" borderId="67" xfId="0" applyNumberFormat="1" applyFont="1" applyBorder="1" applyAlignment="1">
      <alignment/>
    </xf>
    <xf numFmtId="3" fontId="3" fillId="0" borderId="68" xfId="0" applyNumberFormat="1" applyFont="1" applyBorder="1" applyAlignment="1">
      <alignment/>
    </xf>
    <xf numFmtId="3" fontId="0" fillId="0" borderId="69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3" fontId="4" fillId="0" borderId="66" xfId="0" applyNumberFormat="1" applyFont="1" applyBorder="1" applyAlignment="1">
      <alignment/>
    </xf>
    <xf numFmtId="3" fontId="0" fillId="0" borderId="68" xfId="0" applyNumberFormat="1" applyFont="1" applyBorder="1" applyAlignment="1">
      <alignment/>
    </xf>
    <xf numFmtId="3" fontId="4" fillId="0" borderId="67" xfId="0" applyNumberFormat="1" applyFont="1" applyBorder="1" applyAlignment="1">
      <alignment/>
    </xf>
    <xf numFmtId="3" fontId="0" fillId="0" borderId="68" xfId="0" applyNumberFormat="1" applyFont="1" applyBorder="1" applyAlignment="1">
      <alignment/>
    </xf>
    <xf numFmtId="3" fontId="3" fillId="33" borderId="66" xfId="0" applyNumberFormat="1" applyFont="1" applyFill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3" fontId="11" fillId="0" borderId="66" xfId="0" applyNumberFormat="1" applyFont="1" applyBorder="1" applyAlignment="1">
      <alignment/>
    </xf>
    <xf numFmtId="3" fontId="12" fillId="33" borderId="64" xfId="0" applyNumberFormat="1" applyFont="1" applyFill="1" applyBorder="1" applyAlignment="1">
      <alignment/>
    </xf>
    <xf numFmtId="3" fontId="13" fillId="33" borderId="64" xfId="0" applyNumberFormat="1" applyFont="1" applyFill="1" applyBorder="1" applyAlignment="1">
      <alignment/>
    </xf>
    <xf numFmtId="3" fontId="3" fillId="33" borderId="68" xfId="0" applyNumberFormat="1" applyFont="1" applyFill="1" applyBorder="1" applyAlignment="1">
      <alignment/>
    </xf>
    <xf numFmtId="3" fontId="3" fillId="0" borderId="67" xfId="0" applyNumberFormat="1" applyFont="1" applyBorder="1" applyAlignment="1">
      <alignment/>
    </xf>
    <xf numFmtId="3" fontId="3" fillId="33" borderId="65" xfId="0" applyNumberFormat="1" applyFont="1" applyFill="1" applyBorder="1" applyAlignment="1">
      <alignment/>
    </xf>
    <xf numFmtId="3" fontId="0" fillId="0" borderId="69" xfId="0" applyNumberFormat="1" applyFont="1" applyBorder="1" applyAlignment="1">
      <alignment/>
    </xf>
    <xf numFmtId="3" fontId="3" fillId="0" borderId="69" xfId="0" applyNumberFormat="1" applyFont="1" applyBorder="1" applyAlignment="1">
      <alignment/>
    </xf>
    <xf numFmtId="0" fontId="4" fillId="0" borderId="58" xfId="0" applyFont="1" applyBorder="1" applyAlignment="1">
      <alignment vertical="center"/>
    </xf>
    <xf numFmtId="3" fontId="0" fillId="0" borderId="65" xfId="0" applyNumberFormat="1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3" fontId="0" fillId="0" borderId="65" xfId="0" applyNumberFormat="1" applyFont="1" applyBorder="1" applyAlignment="1">
      <alignment/>
    </xf>
    <xf numFmtId="3" fontId="4" fillId="0" borderId="69" xfId="0" applyNumberFormat="1" applyFont="1" applyBorder="1" applyAlignment="1">
      <alignment/>
    </xf>
    <xf numFmtId="3" fontId="10" fillId="0" borderId="19" xfId="0" applyNumberFormat="1" applyFont="1" applyFill="1" applyBorder="1" applyAlignment="1">
      <alignment horizontal="right" vertical="center"/>
    </xf>
    <xf numFmtId="16" fontId="0" fillId="0" borderId="19" xfId="0" applyNumberFormat="1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 quotePrefix="1">
      <alignment/>
    </xf>
    <xf numFmtId="3" fontId="3" fillId="33" borderId="23" xfId="0" applyNumberFormat="1" applyFont="1" applyFill="1" applyBorder="1" applyAlignment="1">
      <alignment/>
    </xf>
    <xf numFmtId="0" fontId="14" fillId="0" borderId="0" xfId="62" applyBorder="1">
      <alignment/>
      <protection/>
    </xf>
    <xf numFmtId="0" fontId="14" fillId="0" borderId="0" xfId="62" applyBorder="1" applyAlignment="1">
      <alignment horizontal="center"/>
      <protection/>
    </xf>
    <xf numFmtId="0" fontId="14" fillId="0" borderId="0" xfId="62" applyBorder="1" applyAlignment="1">
      <alignment horizontal="left"/>
      <protection/>
    </xf>
    <xf numFmtId="165" fontId="0" fillId="0" borderId="0" xfId="42" applyNumberFormat="1" applyFont="1" applyBorder="1" applyAlignment="1">
      <alignment horizontal="left"/>
    </xf>
    <xf numFmtId="0" fontId="18" fillId="0" borderId="0" xfId="62" applyFont="1" applyBorder="1" applyAlignment="1">
      <alignment horizontal="center"/>
      <protection/>
    </xf>
    <xf numFmtId="0" fontId="19" fillId="0" borderId="0" xfId="62" applyFont="1" applyBorder="1">
      <alignment/>
      <protection/>
    </xf>
    <xf numFmtId="0" fontId="19" fillId="0" borderId="13" xfId="62" applyFont="1" applyBorder="1" applyAlignment="1">
      <alignment vertical="center"/>
      <protection/>
    </xf>
    <xf numFmtId="0" fontId="19" fillId="0" borderId="0" xfId="62" applyFont="1" applyBorder="1" applyAlignment="1">
      <alignment vertical="center"/>
      <protection/>
    </xf>
    <xf numFmtId="0" fontId="19" fillId="0" borderId="0" xfId="62" applyFont="1" applyBorder="1" applyAlignment="1">
      <alignment horizontal="center"/>
      <protection/>
    </xf>
    <xf numFmtId="0" fontId="19" fillId="0" borderId="31" xfId="62" applyFont="1" applyBorder="1" applyAlignment="1">
      <alignment horizont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left" vertical="center"/>
      <protection/>
    </xf>
    <xf numFmtId="0" fontId="19" fillId="0" borderId="12" xfId="62" applyFont="1" applyBorder="1" applyAlignment="1">
      <alignment horizontal="center"/>
      <protection/>
    </xf>
    <xf numFmtId="0" fontId="19" fillId="0" borderId="42" xfId="62" applyFont="1" applyBorder="1" applyAlignment="1">
      <alignment horizontal="center"/>
      <protection/>
    </xf>
    <xf numFmtId="0" fontId="18" fillId="0" borderId="32" xfId="62" applyFont="1" applyBorder="1" applyAlignment="1">
      <alignment vertical="center"/>
      <protection/>
    </xf>
    <xf numFmtId="0" fontId="19" fillId="0" borderId="32" xfId="62" applyFont="1" applyBorder="1" applyAlignment="1">
      <alignment vertical="center"/>
      <protection/>
    </xf>
    <xf numFmtId="0" fontId="19" fillId="0" borderId="33" xfId="62" applyFont="1" applyBorder="1" applyAlignment="1">
      <alignment vertical="center"/>
      <protection/>
    </xf>
    <xf numFmtId="0" fontId="18" fillId="0" borderId="14" xfId="62" applyFont="1" applyBorder="1" applyAlignment="1">
      <alignment horizontal="center"/>
      <protection/>
    </xf>
    <xf numFmtId="0" fontId="14" fillId="0" borderId="15" xfId="62" applyFont="1" applyBorder="1">
      <alignment/>
      <protection/>
    </xf>
    <xf numFmtId="0" fontId="14" fillId="0" borderId="21" xfId="62" applyFont="1" applyBorder="1">
      <alignment/>
      <protection/>
    </xf>
    <xf numFmtId="0" fontId="18" fillId="0" borderId="13" xfId="62" applyFont="1" applyBorder="1" applyAlignment="1">
      <alignment horizontal="center"/>
      <protection/>
    </xf>
    <xf numFmtId="0" fontId="18" fillId="0" borderId="0" xfId="62" applyFont="1" applyBorder="1" applyAlignment="1">
      <alignment horizontal="left"/>
      <protection/>
    </xf>
    <xf numFmtId="0" fontId="18" fillId="0" borderId="0" xfId="62" applyFont="1" applyBorder="1" applyAlignment="1">
      <alignment/>
      <protection/>
    </xf>
    <xf numFmtId="0" fontId="18" fillId="0" borderId="31" xfId="62" applyFont="1" applyBorder="1" applyAlignment="1">
      <alignment/>
      <protection/>
    </xf>
    <xf numFmtId="0" fontId="14" fillId="0" borderId="20" xfId="62" applyFont="1" applyBorder="1">
      <alignment/>
      <protection/>
    </xf>
    <xf numFmtId="0" fontId="14" fillId="0" borderId="62" xfId="62" applyFont="1" applyBorder="1">
      <alignment/>
      <protection/>
    </xf>
    <xf numFmtId="0" fontId="18" fillId="0" borderId="11" xfId="62" applyFont="1" applyBorder="1" applyAlignment="1">
      <alignment horizontal="center"/>
      <protection/>
    </xf>
    <xf numFmtId="0" fontId="18" fillId="0" borderId="32" xfId="62" applyFont="1" applyBorder="1">
      <alignment/>
      <protection/>
    </xf>
    <xf numFmtId="0" fontId="14" fillId="0" borderId="32" xfId="62" applyBorder="1">
      <alignment/>
      <protection/>
    </xf>
    <xf numFmtId="0" fontId="14" fillId="0" borderId="33" xfId="62" applyBorder="1">
      <alignment/>
      <protection/>
    </xf>
    <xf numFmtId="0" fontId="14" fillId="0" borderId="57" xfId="62" applyFill="1" applyBorder="1">
      <alignment/>
      <protection/>
    </xf>
    <xf numFmtId="0" fontId="14" fillId="0" borderId="15" xfId="62" applyBorder="1">
      <alignment/>
      <protection/>
    </xf>
    <xf numFmtId="0" fontId="14" fillId="0" borderId="21" xfId="62" applyBorder="1">
      <alignment/>
      <protection/>
    </xf>
    <xf numFmtId="0" fontId="14" fillId="0" borderId="57" xfId="62" applyFont="1" applyBorder="1">
      <alignment/>
      <protection/>
    </xf>
    <xf numFmtId="0" fontId="14" fillId="0" borderId="52" xfId="62" applyFont="1" applyBorder="1">
      <alignment/>
      <protection/>
    </xf>
    <xf numFmtId="0" fontId="14" fillId="0" borderId="20" xfId="62" applyBorder="1">
      <alignment/>
      <protection/>
    </xf>
    <xf numFmtId="0" fontId="14" fillId="0" borderId="62" xfId="62" applyBorder="1">
      <alignment/>
      <protection/>
    </xf>
    <xf numFmtId="0" fontId="18" fillId="0" borderId="33" xfId="62" applyFont="1" applyBorder="1">
      <alignment/>
      <protection/>
    </xf>
    <xf numFmtId="0" fontId="18" fillId="0" borderId="18" xfId="62" applyFont="1" applyBorder="1" applyAlignment="1">
      <alignment horizontal="center"/>
      <protection/>
    </xf>
    <xf numFmtId="0" fontId="18" fillId="0" borderId="70" xfId="62" applyFont="1" applyBorder="1" applyAlignment="1">
      <alignment horizontal="center"/>
      <protection/>
    </xf>
    <xf numFmtId="0" fontId="18" fillId="0" borderId="56" xfId="62" applyFont="1" applyBorder="1">
      <alignment/>
      <protection/>
    </xf>
    <xf numFmtId="0" fontId="18" fillId="0" borderId="18" xfId="62" applyFont="1" applyBorder="1" applyAlignment="1">
      <alignment vertical="top"/>
      <protection/>
    </xf>
    <xf numFmtId="0" fontId="18" fillId="0" borderId="71" xfId="62" applyFont="1" applyBorder="1" applyAlignment="1">
      <alignment vertical="top"/>
      <protection/>
    </xf>
    <xf numFmtId="0" fontId="18" fillId="0" borderId="18" xfId="62" applyFont="1" applyBorder="1" applyAlignment="1">
      <alignment horizontal="center" vertical="top"/>
      <protection/>
    </xf>
    <xf numFmtId="0" fontId="18" fillId="0" borderId="72" xfId="62" applyFont="1" applyBorder="1" applyAlignment="1">
      <alignment vertical="top"/>
      <protection/>
    </xf>
    <xf numFmtId="0" fontId="18" fillId="0" borderId="73" xfId="62" applyFont="1" applyBorder="1" applyAlignment="1">
      <alignment vertical="top"/>
      <protection/>
    </xf>
    <xf numFmtId="0" fontId="18" fillId="0" borderId="19" xfId="62" applyFont="1" applyBorder="1" applyAlignment="1">
      <alignment/>
      <protection/>
    </xf>
    <xf numFmtId="0" fontId="18" fillId="0" borderId="74" xfId="62" applyFont="1" applyBorder="1" applyAlignment="1">
      <alignment horizontal="center"/>
      <protection/>
    </xf>
    <xf numFmtId="0" fontId="18" fillId="0" borderId="53" xfId="62" applyFont="1" applyBorder="1">
      <alignment/>
      <protection/>
    </xf>
    <xf numFmtId="165" fontId="18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0" fontId="18" fillId="0" borderId="0" xfId="62" applyFont="1" applyBorder="1" applyAlignment="1">
      <alignment horizontal="left"/>
      <protection/>
    </xf>
    <xf numFmtId="0" fontId="18" fillId="0" borderId="50" xfId="62" applyFont="1" applyBorder="1">
      <alignment/>
      <protection/>
    </xf>
    <xf numFmtId="0" fontId="14" fillId="0" borderId="10" xfId="62" applyBorder="1">
      <alignment/>
      <protection/>
    </xf>
    <xf numFmtId="0" fontId="14" fillId="0" borderId="19" xfId="62" applyFont="1" applyBorder="1" applyAlignment="1">
      <alignment horizontal="left"/>
      <protection/>
    </xf>
    <xf numFmtId="165" fontId="0" fillId="0" borderId="19" xfId="42" applyNumberFormat="1" applyFont="1" applyBorder="1" applyAlignment="1">
      <alignment horizontal="center"/>
    </xf>
    <xf numFmtId="165" fontId="0" fillId="0" borderId="43" xfId="42" applyNumberFormat="1" applyFont="1" applyBorder="1" applyAlignment="1">
      <alignment horizontal="center"/>
    </xf>
    <xf numFmtId="0" fontId="20" fillId="0" borderId="0" xfId="63" applyFont="1" applyAlignment="1">
      <alignment horizontal="center"/>
      <protection/>
    </xf>
    <xf numFmtId="0" fontId="3" fillId="0" borderId="0" xfId="63" applyFont="1" applyAlignment="1">
      <alignment/>
      <protection/>
    </xf>
    <xf numFmtId="0" fontId="0" fillId="0" borderId="0" xfId="63">
      <alignment/>
      <protection/>
    </xf>
    <xf numFmtId="0" fontId="21" fillId="0" borderId="0" xfId="63" applyFont="1">
      <alignment/>
      <protection/>
    </xf>
    <xf numFmtId="0" fontId="22" fillId="0" borderId="0" xfId="63" applyFont="1" applyBorder="1" applyAlignment="1">
      <alignment horizontal="right"/>
      <protection/>
    </xf>
    <xf numFmtId="0" fontId="0" fillId="0" borderId="26" xfId="63" applyBorder="1" applyAlignment="1">
      <alignment horizontal="center"/>
      <protection/>
    </xf>
    <xf numFmtId="0" fontId="23" fillId="0" borderId="75" xfId="63" applyFont="1" applyBorder="1" applyAlignment="1">
      <alignment horizontal="center"/>
      <protection/>
    </xf>
    <xf numFmtId="0" fontId="23" fillId="0" borderId="15" xfId="63" applyFont="1" applyBorder="1" applyAlignment="1">
      <alignment horizontal="left"/>
      <protection/>
    </xf>
    <xf numFmtId="0" fontId="23" fillId="0" borderId="21" xfId="63" applyFont="1" applyBorder="1" applyAlignment="1">
      <alignment horizontal="left"/>
      <protection/>
    </xf>
    <xf numFmtId="165" fontId="23" fillId="0" borderId="26" xfId="43" applyNumberFormat="1" applyFont="1" applyBorder="1" applyAlignment="1">
      <alignment horizontal="center"/>
    </xf>
    <xf numFmtId="0" fontId="3" fillId="0" borderId="0" xfId="63" applyFont="1">
      <alignment/>
      <protection/>
    </xf>
    <xf numFmtId="49" fontId="1" fillId="0" borderId="76" xfId="63" applyNumberFormat="1" applyFont="1" applyBorder="1" applyAlignment="1">
      <alignment horizontal="center"/>
      <protection/>
    </xf>
    <xf numFmtId="165" fontId="1" fillId="0" borderId="30" xfId="43" applyNumberFormat="1" applyFont="1" applyBorder="1" applyAlignment="1">
      <alignment horizontal="center"/>
    </xf>
    <xf numFmtId="49" fontId="1" fillId="0" borderId="77" xfId="63" applyNumberFormat="1" applyFont="1" applyBorder="1" applyAlignment="1">
      <alignment horizontal="center"/>
      <protection/>
    </xf>
    <xf numFmtId="165" fontId="1" fillId="0" borderId="25" xfId="43" applyNumberFormat="1" applyFont="1" applyBorder="1" applyAlignment="1">
      <alignment horizontal="center"/>
    </xf>
    <xf numFmtId="49" fontId="23" fillId="0" borderId="75" xfId="63" applyNumberFormat="1" applyFont="1" applyBorder="1" applyAlignment="1">
      <alignment horizontal="center"/>
      <protection/>
    </xf>
    <xf numFmtId="0" fontId="23" fillId="0" borderId="57" xfId="63" applyFont="1" applyBorder="1" applyAlignment="1">
      <alignment horizontal="left"/>
      <protection/>
    </xf>
    <xf numFmtId="165" fontId="23" fillId="0" borderId="26" xfId="43" applyNumberFormat="1" applyFont="1" applyBorder="1" applyAlignment="1">
      <alignment/>
    </xf>
    <xf numFmtId="49" fontId="1" fillId="0" borderId="78" xfId="63" applyNumberFormat="1" applyFont="1" applyBorder="1" applyAlignment="1">
      <alignment horizontal="center"/>
      <protection/>
    </xf>
    <xf numFmtId="165" fontId="1" fillId="0" borderId="29" xfId="43" applyNumberFormat="1" applyFont="1" applyBorder="1" applyAlignment="1">
      <alignment horizontal="center"/>
    </xf>
    <xf numFmtId="0" fontId="0" fillId="0" borderId="15" xfId="63" applyBorder="1">
      <alignment/>
      <protection/>
    </xf>
    <xf numFmtId="49" fontId="23" fillId="0" borderId="76" xfId="63" applyNumberFormat="1" applyFont="1" applyBorder="1" applyAlignment="1">
      <alignment horizontal="center"/>
      <protection/>
    </xf>
    <xf numFmtId="165" fontId="23" fillId="0" borderId="30" xfId="43" applyNumberFormat="1" applyFont="1" applyBorder="1" applyAlignment="1">
      <alignment horizontal="center"/>
    </xf>
    <xf numFmtId="0" fontId="3" fillId="0" borderId="0" xfId="63" applyFont="1" applyBorder="1">
      <alignment/>
      <protection/>
    </xf>
    <xf numFmtId="0" fontId="0" fillId="0" borderId="0" xfId="63" applyFont="1" applyBorder="1">
      <alignment/>
      <protection/>
    </xf>
    <xf numFmtId="165" fontId="1" fillId="0" borderId="25" xfId="43" applyNumberFormat="1" applyFont="1" applyBorder="1" applyAlignment="1">
      <alignment/>
    </xf>
    <xf numFmtId="0" fontId="0" fillId="0" borderId="0" xfId="63" applyFont="1">
      <alignment/>
      <protection/>
    </xf>
    <xf numFmtId="49" fontId="1" fillId="0" borderId="79" xfId="63" applyNumberFormat="1" applyFont="1" applyBorder="1" applyAlignment="1">
      <alignment horizontal="center"/>
      <protection/>
    </xf>
    <xf numFmtId="165" fontId="23" fillId="0" borderId="80" xfId="43" applyNumberFormat="1" applyFont="1" applyBorder="1" applyAlignment="1">
      <alignment/>
    </xf>
    <xf numFmtId="49" fontId="1" fillId="0" borderId="0" xfId="63" applyNumberFormat="1" applyFont="1" applyBorder="1" applyAlignment="1">
      <alignment horizontal="center"/>
      <protection/>
    </xf>
    <xf numFmtId="0" fontId="23" fillId="0" borderId="0" xfId="63" applyFont="1" applyBorder="1" applyAlignment="1">
      <alignment horizontal="left"/>
      <protection/>
    </xf>
    <xf numFmtId="0" fontId="0" fillId="0" borderId="0" xfId="63" applyBorder="1">
      <alignment/>
      <protection/>
    </xf>
    <xf numFmtId="165" fontId="23" fillId="0" borderId="26" xfId="63" applyNumberFormat="1" applyFont="1" applyBorder="1">
      <alignment/>
      <protection/>
    </xf>
    <xf numFmtId="49" fontId="1" fillId="0" borderId="75" xfId="63" applyNumberFormat="1" applyFont="1" applyBorder="1" applyAlignment="1">
      <alignment horizontal="center" vertical="center"/>
      <protection/>
    </xf>
    <xf numFmtId="165" fontId="1" fillId="0" borderId="26" xfId="43" applyNumberFormat="1" applyFont="1" applyBorder="1" applyAlignment="1">
      <alignment/>
    </xf>
    <xf numFmtId="165" fontId="1" fillId="0" borderId="26" xfId="43" applyNumberFormat="1" applyFont="1" applyBorder="1" applyAlignment="1">
      <alignment/>
    </xf>
    <xf numFmtId="49" fontId="1" fillId="0" borderId="75" xfId="63" applyNumberFormat="1" applyFont="1" applyBorder="1" applyAlignment="1">
      <alignment horizontal="center"/>
      <protection/>
    </xf>
    <xf numFmtId="165" fontId="1" fillId="0" borderId="29" xfId="43" applyNumberFormat="1" applyFont="1" applyBorder="1" applyAlignment="1">
      <alignment/>
    </xf>
    <xf numFmtId="165" fontId="1" fillId="0" borderId="26" xfId="43" applyNumberFormat="1" applyFont="1" applyBorder="1" applyAlignment="1">
      <alignment horizontal="center"/>
    </xf>
    <xf numFmtId="49" fontId="23" fillId="0" borderId="75" xfId="63" applyNumberFormat="1" applyFont="1" applyBorder="1" applyAlignment="1">
      <alignment horizontal="center" vertical="center"/>
      <protection/>
    </xf>
    <xf numFmtId="165" fontId="23" fillId="0" borderId="26" xfId="43" applyNumberFormat="1" applyFont="1" applyBorder="1" applyAlignment="1">
      <alignment/>
    </xf>
    <xf numFmtId="49" fontId="1" fillId="0" borderId="79" xfId="63" applyNumberFormat="1" applyFont="1" applyBorder="1" applyAlignment="1">
      <alignment horizontal="center" vertical="center"/>
      <protection/>
    </xf>
    <xf numFmtId="0" fontId="0" fillId="0" borderId="0" xfId="63" applyAlignment="1">
      <alignment/>
      <protection/>
    </xf>
    <xf numFmtId="0" fontId="0" fillId="0" borderId="0" xfId="63" applyAlignment="1">
      <alignment horizontal="right"/>
      <protection/>
    </xf>
    <xf numFmtId="0" fontId="1" fillId="0" borderId="81" xfId="63" applyFont="1" applyBorder="1" applyAlignment="1">
      <alignment horizontal="right"/>
      <protection/>
    </xf>
    <xf numFmtId="0" fontId="3" fillId="0" borderId="75" xfId="63" applyFont="1" applyBorder="1" applyAlignment="1">
      <alignment horizontal="center" vertical="center" wrapText="1"/>
      <protection/>
    </xf>
    <xf numFmtId="165" fontId="3" fillId="0" borderId="82" xfId="63" applyNumberFormat="1" applyFont="1" applyBorder="1" applyAlignment="1">
      <alignment horizontal="center"/>
      <protection/>
    </xf>
    <xf numFmtId="0" fontId="1" fillId="0" borderId="78" xfId="63" applyFont="1" applyBorder="1" applyAlignment="1">
      <alignment horizontal="center"/>
      <protection/>
    </xf>
    <xf numFmtId="165" fontId="0" fillId="0" borderId="83" xfId="43" applyNumberFormat="1" applyFont="1" applyBorder="1" applyAlignment="1">
      <alignment horizontal="right"/>
    </xf>
    <xf numFmtId="0" fontId="1" fillId="0" borderId="76" xfId="63" applyFont="1" applyBorder="1" applyAlignment="1">
      <alignment horizontal="center"/>
      <protection/>
    </xf>
    <xf numFmtId="165" fontId="0" fillId="0" borderId="84" xfId="43" applyNumberFormat="1" applyFont="1" applyBorder="1" applyAlignment="1">
      <alignment horizontal="right"/>
    </xf>
    <xf numFmtId="165" fontId="3" fillId="0" borderId="82" xfId="43" applyNumberFormat="1" applyFont="1" applyBorder="1" applyAlignment="1">
      <alignment horizontal="right"/>
    </xf>
    <xf numFmtId="0" fontId="23" fillId="0" borderId="76" xfId="63" applyFont="1" applyBorder="1" applyAlignment="1">
      <alignment horizontal="center"/>
      <protection/>
    </xf>
    <xf numFmtId="165" fontId="3" fillId="0" borderId="85" xfId="43" applyNumberFormat="1" applyFont="1" applyBorder="1" applyAlignment="1">
      <alignment horizontal="right"/>
    </xf>
    <xf numFmtId="0" fontId="1" fillId="0" borderId="79" xfId="63" applyFont="1" applyBorder="1" applyAlignment="1">
      <alignment horizontal="center"/>
      <protection/>
    </xf>
    <xf numFmtId="165" fontId="3" fillId="0" borderId="86" xfId="43" applyNumberFormat="1" applyFont="1" applyBorder="1" applyAlignment="1">
      <alignment horizontal="right"/>
    </xf>
    <xf numFmtId="0" fontId="23" fillId="0" borderId="87" xfId="63" applyFont="1" applyBorder="1" applyAlignment="1">
      <alignment horizontal="center"/>
      <protection/>
    </xf>
    <xf numFmtId="165" fontId="3" fillId="0" borderId="88" xfId="43" applyNumberFormat="1" applyFont="1" applyBorder="1" applyAlignment="1">
      <alignment horizontal="right"/>
    </xf>
    <xf numFmtId="0" fontId="1" fillId="0" borderId="77" xfId="63" applyFont="1" applyBorder="1" applyAlignment="1">
      <alignment horizontal="center"/>
      <protection/>
    </xf>
    <xf numFmtId="0" fontId="1" fillId="0" borderId="51" xfId="63" applyFont="1" applyBorder="1" applyAlignment="1">
      <alignment horizontal="left"/>
      <protection/>
    </xf>
    <xf numFmtId="0" fontId="23" fillId="0" borderId="16" xfId="63" applyFont="1" applyBorder="1" applyAlignment="1">
      <alignment horizontal="left"/>
      <protection/>
    </xf>
    <xf numFmtId="0" fontId="23" fillId="0" borderId="59" xfId="63" applyFont="1" applyBorder="1" applyAlignment="1">
      <alignment horizontal="left"/>
      <protection/>
    </xf>
    <xf numFmtId="165" fontId="0" fillId="0" borderId="85" xfId="43" applyNumberFormat="1" applyFont="1" applyBorder="1" applyAlignment="1">
      <alignment horizontal="right"/>
    </xf>
    <xf numFmtId="0" fontId="0" fillId="0" borderId="57" xfId="63" applyBorder="1">
      <alignment/>
      <protection/>
    </xf>
    <xf numFmtId="0" fontId="0" fillId="0" borderId="0" xfId="63" applyAlignment="1">
      <alignment wrapText="1"/>
      <protection/>
    </xf>
    <xf numFmtId="3" fontId="3" fillId="33" borderId="26" xfId="63" applyNumberFormat="1" applyFont="1" applyFill="1" applyBorder="1" applyAlignment="1">
      <alignment horizontal="right" vertical="center" wrapText="1"/>
      <protection/>
    </xf>
    <xf numFmtId="3" fontId="0" fillId="0" borderId="26" xfId="63" applyNumberFormat="1" applyBorder="1">
      <alignment/>
      <protection/>
    </xf>
    <xf numFmtId="3" fontId="3" fillId="33" borderId="26" xfId="63" applyNumberFormat="1" applyFont="1" applyFill="1" applyBorder="1">
      <alignment/>
      <protection/>
    </xf>
    <xf numFmtId="3" fontId="9" fillId="33" borderId="26" xfId="63" applyNumberFormat="1" applyFont="1" applyFill="1" applyBorder="1">
      <alignment/>
      <protection/>
    </xf>
    <xf numFmtId="0" fontId="0" fillId="0" borderId="0" xfId="63" applyAlignment="1">
      <alignment vertical="center"/>
      <protection/>
    </xf>
    <xf numFmtId="0" fontId="24" fillId="0" borderId="0" xfId="63" applyFont="1" applyAlignment="1">
      <alignment horizontal="center"/>
      <protection/>
    </xf>
    <xf numFmtId="0" fontId="12" fillId="33" borderId="74" xfId="63" applyFont="1" applyFill="1" applyBorder="1" applyAlignment="1">
      <alignment vertical="center"/>
      <protection/>
    </xf>
    <xf numFmtId="0" fontId="12" fillId="33" borderId="34" xfId="63" applyFont="1" applyFill="1" applyBorder="1" applyAlignment="1">
      <alignment vertical="center"/>
      <protection/>
    </xf>
    <xf numFmtId="0" fontId="0" fillId="0" borderId="89" xfId="63" applyFont="1" applyBorder="1" applyAlignment="1" quotePrefix="1">
      <alignment horizontal="center" vertical="center"/>
      <protection/>
    </xf>
    <xf numFmtId="0" fontId="0" fillId="0" borderId="26" xfId="63" applyFont="1" applyBorder="1" applyAlignment="1">
      <alignment vertical="center"/>
      <protection/>
    </xf>
    <xf numFmtId="165" fontId="0" fillId="0" borderId="47" xfId="43" applyNumberFormat="1" applyFont="1" applyBorder="1" applyAlignment="1">
      <alignment vertical="center"/>
    </xf>
    <xf numFmtId="0" fontId="13" fillId="33" borderId="90" xfId="63" applyFont="1" applyFill="1" applyBorder="1" applyAlignment="1">
      <alignment vertical="center"/>
      <protection/>
    </xf>
    <xf numFmtId="0" fontId="12" fillId="33" borderId="27" xfId="63" applyFont="1" applyFill="1" applyBorder="1" applyAlignment="1">
      <alignment vertical="center"/>
      <protection/>
    </xf>
    <xf numFmtId="165" fontId="12" fillId="33" borderId="38" xfId="63" applyNumberFormat="1" applyFont="1" applyFill="1" applyBorder="1" applyAlignment="1">
      <alignment vertical="center"/>
      <protection/>
    </xf>
    <xf numFmtId="0" fontId="13" fillId="33" borderId="70" xfId="63" applyFont="1" applyFill="1" applyBorder="1" applyAlignment="1">
      <alignment vertical="center"/>
      <protection/>
    </xf>
    <xf numFmtId="0" fontId="12" fillId="33" borderId="28" xfId="63" applyFont="1" applyFill="1" applyBorder="1" applyAlignment="1">
      <alignment vertical="center"/>
      <protection/>
    </xf>
    <xf numFmtId="165" fontId="12" fillId="33" borderId="36" xfId="63" applyNumberFormat="1" applyFont="1" applyFill="1" applyBorder="1" applyAlignment="1">
      <alignment vertical="center"/>
      <protection/>
    </xf>
    <xf numFmtId="0" fontId="12" fillId="33" borderId="70" xfId="63" applyFont="1" applyFill="1" applyBorder="1" applyAlignment="1">
      <alignment vertical="center"/>
      <protection/>
    </xf>
    <xf numFmtId="0" fontId="70" fillId="0" borderId="0" xfId="64" applyFont="1">
      <alignment/>
      <protection/>
    </xf>
    <xf numFmtId="0" fontId="71" fillId="0" borderId="0" xfId="64" applyFont="1" applyAlignment="1">
      <alignment horizontal="right"/>
      <protection/>
    </xf>
    <xf numFmtId="0" fontId="72" fillId="0" borderId="14" xfId="64" applyFont="1" applyBorder="1" applyAlignment="1">
      <alignment horizontal="center" wrapText="1"/>
      <protection/>
    </xf>
    <xf numFmtId="0" fontId="72" fillId="0" borderId="49" xfId="64" applyFont="1" applyBorder="1">
      <alignment/>
      <protection/>
    </xf>
    <xf numFmtId="0" fontId="72" fillId="0" borderId="64" xfId="64" applyFont="1" applyBorder="1" applyAlignment="1">
      <alignment horizontal="center"/>
      <protection/>
    </xf>
    <xf numFmtId="0" fontId="73" fillId="0" borderId="14" xfId="64" applyFont="1" applyBorder="1" applyAlignment="1">
      <alignment wrapText="1"/>
      <protection/>
    </xf>
    <xf numFmtId="0" fontId="74" fillId="0" borderId="10" xfId="64" applyFont="1" applyBorder="1">
      <alignment/>
      <protection/>
    </xf>
    <xf numFmtId="0" fontId="74" fillId="0" borderId="49" xfId="64" applyFont="1" applyBorder="1">
      <alignment/>
      <protection/>
    </xf>
    <xf numFmtId="0" fontId="74" fillId="0" borderId="33" xfId="64" applyFont="1" applyBorder="1">
      <alignment/>
      <protection/>
    </xf>
    <xf numFmtId="3" fontId="74" fillId="0" borderId="34" xfId="64" applyNumberFormat="1" applyFont="1" applyBorder="1">
      <alignment/>
      <protection/>
    </xf>
    <xf numFmtId="3" fontId="74" fillId="0" borderId="46" xfId="64" applyNumberFormat="1" applyFont="1" applyBorder="1">
      <alignment/>
      <protection/>
    </xf>
    <xf numFmtId="0" fontId="74" fillId="0" borderId="21" xfId="64" applyFont="1" applyBorder="1">
      <alignment/>
      <protection/>
    </xf>
    <xf numFmtId="3" fontId="74" fillId="0" borderId="26" xfId="64" applyNumberFormat="1" applyFont="1" applyBorder="1">
      <alignment/>
      <protection/>
    </xf>
    <xf numFmtId="3" fontId="74" fillId="0" borderId="47" xfId="64" applyNumberFormat="1" applyFont="1" applyBorder="1">
      <alignment/>
      <protection/>
    </xf>
    <xf numFmtId="0" fontId="74" fillId="0" borderId="61" xfId="64" applyFont="1" applyBorder="1" applyAlignment="1">
      <alignment wrapText="1"/>
      <protection/>
    </xf>
    <xf numFmtId="0" fontId="74" fillId="0" borderId="62" xfId="64" applyFont="1" applyBorder="1">
      <alignment/>
      <protection/>
    </xf>
    <xf numFmtId="3" fontId="74" fillId="0" borderId="27" xfId="64" applyNumberFormat="1" applyFont="1" applyBorder="1">
      <alignment/>
      <protection/>
    </xf>
    <xf numFmtId="3" fontId="74" fillId="0" borderId="38" xfId="64" applyNumberFormat="1" applyFont="1" applyBorder="1">
      <alignment/>
      <protection/>
    </xf>
    <xf numFmtId="0" fontId="72" fillId="34" borderId="64" xfId="64" applyFont="1" applyFill="1" applyBorder="1" applyAlignment="1">
      <alignment vertical="center" wrapText="1"/>
      <protection/>
    </xf>
    <xf numFmtId="0" fontId="72" fillId="34" borderId="64" xfId="64" applyFont="1" applyFill="1" applyBorder="1">
      <alignment/>
      <protection/>
    </xf>
    <xf numFmtId="3" fontId="72" fillId="34" borderId="64" xfId="64" applyNumberFormat="1" applyFont="1" applyFill="1" applyBorder="1">
      <alignment/>
      <protection/>
    </xf>
    <xf numFmtId="0" fontId="74" fillId="0" borderId="14" xfId="64" applyFont="1" applyBorder="1" applyAlignment="1">
      <alignment wrapText="1"/>
      <protection/>
    </xf>
    <xf numFmtId="0" fontId="74" fillId="0" borderId="74" xfId="64" applyFont="1" applyBorder="1" applyAlignment="1">
      <alignment wrapText="1"/>
      <protection/>
    </xf>
    <xf numFmtId="0" fontId="74" fillId="0" borderId="89" xfId="64" applyFont="1" applyBorder="1" applyAlignment="1">
      <alignment wrapText="1"/>
      <protection/>
    </xf>
    <xf numFmtId="0" fontId="74" fillId="0" borderId="13" xfId="64" applyFont="1" applyBorder="1" applyAlignment="1">
      <alignment wrapText="1"/>
      <protection/>
    </xf>
    <xf numFmtId="0" fontId="74" fillId="0" borderId="0" xfId="64" applyFont="1" applyBorder="1">
      <alignment/>
      <protection/>
    </xf>
    <xf numFmtId="0" fontId="74" fillId="0" borderId="31" xfId="64" applyFont="1" applyBorder="1">
      <alignment/>
      <protection/>
    </xf>
    <xf numFmtId="0" fontId="71" fillId="0" borderId="90" xfId="64" applyFont="1" applyBorder="1" applyAlignment="1">
      <alignment wrapText="1"/>
      <protection/>
    </xf>
    <xf numFmtId="165" fontId="74" fillId="0" borderId="27" xfId="45" applyNumberFormat="1" applyFont="1" applyBorder="1" applyAlignment="1">
      <alignment/>
    </xf>
    <xf numFmtId="3" fontId="71" fillId="0" borderId="27" xfId="45" applyNumberFormat="1" applyFont="1" applyBorder="1" applyAlignment="1">
      <alignment horizontal="right"/>
    </xf>
    <xf numFmtId="3" fontId="71" fillId="0" borderId="38" xfId="45" applyNumberFormat="1" applyFont="1" applyBorder="1" applyAlignment="1">
      <alignment horizontal="right"/>
    </xf>
    <xf numFmtId="0" fontId="53" fillId="0" borderId="0" xfId="64">
      <alignment/>
      <protection/>
    </xf>
    <xf numFmtId="0" fontId="3" fillId="0" borderId="15" xfId="63" applyFont="1" applyBorder="1" applyAlignment="1">
      <alignment horizontal="left"/>
      <protection/>
    </xf>
    <xf numFmtId="0" fontId="3" fillId="0" borderId="21" xfId="63" applyFont="1" applyBorder="1" applyAlignment="1">
      <alignment horizontal="left"/>
      <protection/>
    </xf>
    <xf numFmtId="0" fontId="0" fillId="0" borderId="0" xfId="63" applyFont="1" applyAlignment="1">
      <alignment horizontal="right"/>
      <protection/>
    </xf>
    <xf numFmtId="0" fontId="0" fillId="0" borderId="91" xfId="63" applyFont="1" applyBorder="1" applyAlignment="1">
      <alignment horizontal="center" vertical="center" wrapText="1"/>
      <protection/>
    </xf>
    <xf numFmtId="0" fontId="0" fillId="0" borderId="35" xfId="63" applyFont="1" applyBorder="1" applyAlignment="1">
      <alignment horizontal="center" vertical="center" wrapText="1"/>
      <protection/>
    </xf>
    <xf numFmtId="3" fontId="0" fillId="0" borderId="47" xfId="63" applyNumberFormat="1" applyFont="1" applyBorder="1" applyAlignment="1">
      <alignment horizontal="right"/>
      <protection/>
    </xf>
    <xf numFmtId="0" fontId="3" fillId="0" borderId="89" xfId="63" applyFont="1" applyBorder="1" applyAlignment="1">
      <alignment horizontal="center"/>
      <protection/>
    </xf>
    <xf numFmtId="3" fontId="3" fillId="0" borderId="47" xfId="43" applyNumberFormat="1" applyFont="1" applyBorder="1" applyAlignment="1">
      <alignment horizontal="right"/>
    </xf>
    <xf numFmtId="49" fontId="0" fillId="0" borderId="72" xfId="63" applyNumberFormat="1" applyFont="1" applyBorder="1" applyAlignment="1">
      <alignment horizontal="center"/>
      <protection/>
    </xf>
    <xf numFmtId="3" fontId="0" fillId="0" borderId="47" xfId="43" applyNumberFormat="1" applyFont="1" applyBorder="1" applyAlignment="1">
      <alignment horizontal="right"/>
    </xf>
    <xf numFmtId="49" fontId="0" fillId="0" borderId="92" xfId="63" applyNumberFormat="1" applyFont="1" applyBorder="1" applyAlignment="1">
      <alignment horizontal="center"/>
      <protection/>
    </xf>
    <xf numFmtId="3" fontId="0" fillId="0" borderId="35" xfId="43" applyNumberFormat="1" applyFont="1" applyBorder="1" applyAlignment="1">
      <alignment horizontal="right"/>
    </xf>
    <xf numFmtId="49" fontId="3" fillId="0" borderId="89" xfId="63" applyNumberFormat="1" applyFont="1" applyBorder="1" applyAlignment="1">
      <alignment horizontal="center"/>
      <protection/>
    </xf>
    <xf numFmtId="3" fontId="0" fillId="0" borderId="60" xfId="43" applyNumberFormat="1" applyFont="1" applyBorder="1" applyAlignment="1">
      <alignment horizontal="right"/>
    </xf>
    <xf numFmtId="0" fontId="3" fillId="0" borderId="57" xfId="63" applyFont="1" applyBorder="1" applyAlignment="1">
      <alignment horizontal="left"/>
      <protection/>
    </xf>
    <xf numFmtId="49" fontId="0" fillId="0" borderId="93" xfId="63" applyNumberFormat="1" applyFont="1" applyBorder="1" applyAlignment="1">
      <alignment horizontal="center"/>
      <protection/>
    </xf>
    <xf numFmtId="49" fontId="3" fillId="0" borderId="72" xfId="63" applyNumberFormat="1" applyFont="1" applyBorder="1" applyAlignment="1">
      <alignment horizontal="center"/>
      <protection/>
    </xf>
    <xf numFmtId="3" fontId="3" fillId="0" borderId="60" xfId="43" applyNumberFormat="1" applyFont="1" applyBorder="1" applyAlignment="1">
      <alignment horizontal="right"/>
    </xf>
    <xf numFmtId="49" fontId="25" fillId="0" borderId="90" xfId="63" applyNumberFormat="1" applyFont="1" applyBorder="1" applyAlignment="1">
      <alignment horizontal="center"/>
      <protection/>
    </xf>
    <xf numFmtId="3" fontId="9" fillId="0" borderId="38" xfId="43" applyNumberFormat="1" applyFont="1" applyBorder="1" applyAlignment="1">
      <alignment horizontal="right"/>
    </xf>
    <xf numFmtId="0" fontId="25" fillId="0" borderId="0" xfId="63" applyFont="1">
      <alignment/>
      <protection/>
    </xf>
    <xf numFmtId="49" fontId="0" fillId="0" borderId="0" xfId="63" applyNumberFormat="1" applyFont="1" applyBorder="1" applyAlignment="1">
      <alignment horizontal="center"/>
      <protection/>
    </xf>
    <xf numFmtId="0" fontId="3" fillId="0" borderId="0" xfId="63" applyFont="1" applyBorder="1" applyAlignment="1">
      <alignment horizontal="left"/>
      <protection/>
    </xf>
    <xf numFmtId="3" fontId="3" fillId="0" borderId="47" xfId="63" applyNumberFormat="1" applyFont="1" applyBorder="1" applyAlignment="1">
      <alignment horizontal="right"/>
      <protection/>
    </xf>
    <xf numFmtId="49" fontId="0" fillId="0" borderId="89" xfId="63" applyNumberFormat="1" applyFont="1" applyBorder="1" applyAlignment="1">
      <alignment horizontal="center" vertical="center"/>
      <protection/>
    </xf>
    <xf numFmtId="49" fontId="0" fillId="0" borderId="89" xfId="63" applyNumberFormat="1" applyFont="1" applyBorder="1" applyAlignment="1">
      <alignment horizontal="center"/>
      <protection/>
    </xf>
    <xf numFmtId="0" fontId="0" fillId="0" borderId="94" xfId="63" applyFont="1" applyBorder="1" applyAlignment="1">
      <alignment horizontal="left"/>
      <protection/>
    </xf>
    <xf numFmtId="3" fontId="0" fillId="0" borderId="95" xfId="43" applyNumberFormat="1" applyFont="1" applyBorder="1" applyAlignment="1">
      <alignment horizontal="right"/>
    </xf>
    <xf numFmtId="0" fontId="0" fillId="0" borderId="17" xfId="63" applyFont="1" applyBorder="1" applyAlignment="1">
      <alignment horizontal="left"/>
      <protection/>
    </xf>
    <xf numFmtId="49" fontId="3" fillId="0" borderId="89" xfId="63" applyNumberFormat="1" applyFont="1" applyBorder="1" applyAlignment="1">
      <alignment horizontal="center" vertical="center"/>
      <protection/>
    </xf>
    <xf numFmtId="49" fontId="9" fillId="0" borderId="90" xfId="63" applyNumberFormat="1" applyFont="1" applyBorder="1" applyAlignment="1">
      <alignment horizontal="center" vertical="center"/>
      <protection/>
    </xf>
    <xf numFmtId="0" fontId="9" fillId="0" borderId="0" xfId="63" applyFont="1">
      <alignment/>
      <protection/>
    </xf>
    <xf numFmtId="0" fontId="0" fillId="0" borderId="0" xfId="63" applyFont="1" applyAlignment="1">
      <alignment horizontal="center"/>
      <protection/>
    </xf>
    <xf numFmtId="3" fontId="3" fillId="0" borderId="47" xfId="63" applyNumberFormat="1" applyFont="1" applyBorder="1">
      <alignment/>
      <protection/>
    </xf>
    <xf numFmtId="3" fontId="0" fillId="0" borderId="47" xfId="43" applyNumberFormat="1" applyFont="1" applyBorder="1" applyAlignment="1">
      <alignment/>
    </xf>
    <xf numFmtId="3" fontId="0" fillId="0" borderId="47" xfId="43" applyNumberFormat="1" applyFont="1" applyBorder="1" applyAlignment="1">
      <alignment/>
    </xf>
    <xf numFmtId="3" fontId="0" fillId="0" borderId="95" xfId="43" applyNumberFormat="1" applyFont="1" applyBorder="1" applyAlignment="1">
      <alignment/>
    </xf>
    <xf numFmtId="3" fontId="0" fillId="0" borderId="47" xfId="43" applyNumberFormat="1" applyFont="1" applyBorder="1" applyAlignment="1">
      <alignment horizontal="center"/>
    </xf>
    <xf numFmtId="3" fontId="3" fillId="0" borderId="47" xfId="43" applyNumberFormat="1" applyFont="1" applyBorder="1" applyAlignment="1">
      <alignment horizontal="center"/>
    </xf>
    <xf numFmtId="3" fontId="3" fillId="0" borderId="47" xfId="43" applyNumberFormat="1" applyFont="1" applyBorder="1" applyAlignment="1">
      <alignment/>
    </xf>
    <xf numFmtId="3" fontId="9" fillId="0" borderId="38" xfId="43" applyNumberFormat="1" applyFont="1" applyBorder="1" applyAlignment="1">
      <alignment/>
    </xf>
    <xf numFmtId="0" fontId="3" fillId="0" borderId="89" xfId="63" applyFont="1" applyBorder="1" applyAlignment="1">
      <alignment horizontal="center" vertical="center" wrapText="1"/>
      <protection/>
    </xf>
    <xf numFmtId="0" fontId="0" fillId="0" borderId="93" xfId="63" applyFont="1" applyBorder="1" applyAlignment="1">
      <alignment horizontal="center"/>
      <protection/>
    </xf>
    <xf numFmtId="0" fontId="0" fillId="0" borderId="72" xfId="63" applyFont="1" applyBorder="1" applyAlignment="1">
      <alignment horizontal="center"/>
      <protection/>
    </xf>
    <xf numFmtId="0" fontId="3" fillId="0" borderId="72" xfId="63" applyFont="1" applyBorder="1" applyAlignment="1">
      <alignment horizontal="center"/>
      <protection/>
    </xf>
    <xf numFmtId="3" fontId="3" fillId="0" borderId="35" xfId="43" applyNumberFormat="1" applyFont="1" applyBorder="1" applyAlignment="1">
      <alignment horizontal="right"/>
    </xf>
    <xf numFmtId="0" fontId="9" fillId="0" borderId="90" xfId="63" applyFont="1" applyBorder="1" applyAlignment="1">
      <alignment horizontal="center"/>
      <protection/>
    </xf>
    <xf numFmtId="0" fontId="1" fillId="0" borderId="0" xfId="63" applyFont="1" applyBorder="1" applyAlignment="1">
      <alignment horizontal="center"/>
      <protection/>
    </xf>
    <xf numFmtId="0" fontId="23" fillId="0" borderId="0" xfId="63" applyFont="1" applyBorder="1" applyAlignment="1">
      <alignment/>
      <protection/>
    </xf>
    <xf numFmtId="0" fontId="3" fillId="0" borderId="74" xfId="63" applyFont="1" applyBorder="1" applyAlignment="1">
      <alignment horizontal="center"/>
      <protection/>
    </xf>
    <xf numFmtId="165" fontId="3" fillId="0" borderId="91" xfId="43" applyNumberFormat="1" applyFont="1" applyBorder="1" applyAlignment="1">
      <alignment/>
    </xf>
    <xf numFmtId="165" fontId="0" fillId="0" borderId="47" xfId="43" applyNumberFormat="1" applyFont="1" applyBorder="1" applyAlignment="1">
      <alignment/>
    </xf>
    <xf numFmtId="0" fontId="0" fillId="0" borderId="92" xfId="63" applyFont="1" applyBorder="1" applyAlignment="1">
      <alignment horizontal="center"/>
      <protection/>
    </xf>
    <xf numFmtId="165" fontId="3" fillId="0" borderId="47" xfId="43" applyNumberFormat="1" applyFont="1" applyBorder="1" applyAlignment="1">
      <alignment/>
    </xf>
    <xf numFmtId="165" fontId="9" fillId="0" borderId="38" xfId="43" applyNumberFormat="1" applyFont="1" applyBorder="1" applyAlignment="1">
      <alignment/>
    </xf>
    <xf numFmtId="0" fontId="0" fillId="0" borderId="13" xfId="63" applyFont="1" applyBorder="1" applyAlignment="1">
      <alignment horizontal="center"/>
      <protection/>
    </xf>
    <xf numFmtId="0" fontId="0" fillId="0" borderId="96" xfId="63" applyFont="1" applyBorder="1" applyAlignment="1">
      <alignment horizontal="center"/>
      <protection/>
    </xf>
    <xf numFmtId="0" fontId="3" fillId="0" borderId="13" xfId="63" applyFont="1" applyBorder="1" applyAlignment="1">
      <alignment horizontal="center"/>
      <protection/>
    </xf>
    <xf numFmtId="0" fontId="9" fillId="34" borderId="57" xfId="63" applyFont="1" applyFill="1" applyBorder="1">
      <alignment/>
      <protection/>
    </xf>
    <xf numFmtId="0" fontId="0" fillId="34" borderId="15" xfId="63" applyFill="1" applyBorder="1">
      <alignment/>
      <protection/>
    </xf>
    <xf numFmtId="0" fontId="0" fillId="34" borderId="21" xfId="63" applyFill="1" applyBorder="1">
      <alignment/>
      <protection/>
    </xf>
    <xf numFmtId="0" fontId="0" fillId="34" borderId="97" xfId="63" applyFill="1" applyBorder="1">
      <alignment/>
      <protection/>
    </xf>
    <xf numFmtId="0" fontId="0" fillId="34" borderId="17" xfId="63" applyFill="1" applyBorder="1">
      <alignment/>
      <protection/>
    </xf>
    <xf numFmtId="0" fontId="0" fillId="34" borderId="94" xfId="63" applyFill="1" applyBorder="1">
      <alignment/>
      <protection/>
    </xf>
    <xf numFmtId="0" fontId="0" fillId="34" borderId="51" xfId="63" applyFill="1" applyBorder="1" applyAlignment="1">
      <alignment wrapText="1"/>
      <protection/>
    </xf>
    <xf numFmtId="0" fontId="0" fillId="34" borderId="16" xfId="63" applyFill="1" applyBorder="1" applyAlignment="1">
      <alignment wrapText="1"/>
      <protection/>
    </xf>
    <xf numFmtId="0" fontId="0" fillId="34" borderId="59" xfId="63" applyFill="1" applyBorder="1" applyAlignment="1">
      <alignment wrapText="1"/>
      <protection/>
    </xf>
    <xf numFmtId="0" fontId="3" fillId="34" borderId="26" xfId="63" applyFont="1" applyFill="1" applyBorder="1" applyAlignment="1">
      <alignment horizontal="center" vertical="center" wrapText="1"/>
      <protection/>
    </xf>
    <xf numFmtId="0" fontId="4" fillId="0" borderId="0" xfId="66" applyFont="1" applyBorder="1" applyAlignment="1" quotePrefix="1">
      <alignment vertical="center"/>
      <protection/>
    </xf>
    <xf numFmtId="0" fontId="4" fillId="0" borderId="0" xfId="63" applyFont="1" applyAlignment="1">
      <alignment vertical="center"/>
      <protection/>
    </xf>
    <xf numFmtId="3" fontId="4" fillId="0" borderId="0" xfId="63" applyNumberFormat="1" applyFont="1" applyAlignment="1">
      <alignment vertical="center"/>
      <protection/>
    </xf>
    <xf numFmtId="3" fontId="0" fillId="0" borderId="0" xfId="63" applyNumberFormat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17" xfId="0" applyFont="1" applyBorder="1" applyAlignment="1">
      <alignment/>
    </xf>
    <xf numFmtId="3" fontId="0" fillId="0" borderId="67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0" fontId="4" fillId="0" borderId="63" xfId="0" applyFont="1" applyBorder="1" applyAlignment="1">
      <alignment horizontal="left" vertical="center" wrapText="1"/>
    </xf>
    <xf numFmtId="0" fontId="4" fillId="0" borderId="63" xfId="0" applyFont="1" applyBorder="1" applyAlignment="1">
      <alignment/>
    </xf>
    <xf numFmtId="0" fontId="0" fillId="0" borderId="19" xfId="0" applyFont="1" applyBorder="1" applyAlignment="1">
      <alignment horizontal="left" vertical="center"/>
    </xf>
    <xf numFmtId="0" fontId="0" fillId="0" borderId="63" xfId="0" applyFont="1" applyBorder="1" applyAlignment="1">
      <alignment/>
    </xf>
    <xf numFmtId="0" fontId="3" fillId="34" borderId="26" xfId="63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/>
    </xf>
    <xf numFmtId="0" fontId="4" fillId="0" borderId="58" xfId="0" applyFont="1" applyFill="1" applyBorder="1" applyAlignment="1">
      <alignment wrapText="1"/>
    </xf>
    <xf numFmtId="0" fontId="0" fillId="0" borderId="19" xfId="0" applyFont="1" applyFill="1" applyBorder="1" applyAlignment="1" quotePrefix="1">
      <alignment horizontal="center"/>
    </xf>
    <xf numFmtId="0" fontId="4" fillId="0" borderId="20" xfId="0" applyFont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0" fillId="0" borderId="12" xfId="0" applyFont="1" applyBorder="1" applyAlignment="1" quotePrefix="1">
      <alignment/>
    </xf>
    <xf numFmtId="0" fontId="0" fillId="0" borderId="32" xfId="0" applyFont="1" applyBorder="1" applyAlignment="1">
      <alignment/>
    </xf>
    <xf numFmtId="0" fontId="70" fillId="0" borderId="28" xfId="64" applyFont="1" applyBorder="1">
      <alignment/>
      <protection/>
    </xf>
    <xf numFmtId="0" fontId="71" fillId="0" borderId="70" xfId="64" applyFont="1" applyBorder="1">
      <alignment/>
      <protection/>
    </xf>
    <xf numFmtId="3" fontId="71" fillId="0" borderId="28" xfId="64" applyNumberFormat="1" applyFont="1" applyBorder="1">
      <alignment/>
      <protection/>
    </xf>
    <xf numFmtId="3" fontId="71" fillId="0" borderId="36" xfId="64" applyNumberFormat="1" applyFont="1" applyBorder="1">
      <alignment/>
      <protection/>
    </xf>
    <xf numFmtId="0" fontId="0" fillId="0" borderId="12" xfId="0" applyFont="1" applyBorder="1" applyAlignment="1" quotePrefix="1">
      <alignment horizontal="center" vertical="center"/>
    </xf>
    <xf numFmtId="0" fontId="4" fillId="0" borderId="12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74" fillId="0" borderId="98" xfId="64" applyFont="1" applyBorder="1" applyAlignment="1">
      <alignment horizontal="left" vertical="center" wrapText="1"/>
      <protection/>
    </xf>
    <xf numFmtId="0" fontId="4" fillId="0" borderId="63" xfId="0" applyFont="1" applyFill="1" applyBorder="1" applyAlignment="1">
      <alignment/>
    </xf>
    <xf numFmtId="0" fontId="27" fillId="0" borderId="0" xfId="63" applyFont="1" applyAlignment="1">
      <alignment horizontal="center"/>
      <protection/>
    </xf>
    <xf numFmtId="0" fontId="28" fillId="0" borderId="0" xfId="63" applyFont="1">
      <alignment/>
      <protection/>
    </xf>
    <xf numFmtId="0" fontId="28" fillId="0" borderId="0" xfId="63" applyFont="1" applyBorder="1" applyAlignment="1">
      <alignment horizontal="right"/>
      <protection/>
    </xf>
    <xf numFmtId="0" fontId="25" fillId="0" borderId="91" xfId="63" applyFont="1" applyBorder="1" applyAlignment="1">
      <alignment horizontal="center" vertical="center" wrapText="1"/>
      <protection/>
    </xf>
    <xf numFmtId="0" fontId="25" fillId="0" borderId="35" xfId="63" applyFont="1" applyBorder="1" applyAlignment="1">
      <alignment horizontal="center" vertical="center" wrapText="1"/>
      <protection/>
    </xf>
    <xf numFmtId="3" fontId="25" fillId="0" borderId="47" xfId="63" applyNumberFormat="1" applyFont="1" applyBorder="1" applyAlignment="1">
      <alignment horizontal="right"/>
      <protection/>
    </xf>
    <xf numFmtId="0" fontId="9" fillId="0" borderId="89" xfId="63" applyFont="1" applyBorder="1" applyAlignment="1">
      <alignment horizontal="center"/>
      <protection/>
    </xf>
    <xf numFmtId="3" fontId="9" fillId="0" borderId="47" xfId="43" applyNumberFormat="1" applyFont="1" applyBorder="1" applyAlignment="1">
      <alignment horizontal="right"/>
    </xf>
    <xf numFmtId="49" fontId="25" fillId="0" borderId="89" xfId="63" applyNumberFormat="1" applyFont="1" applyBorder="1" applyAlignment="1">
      <alignment horizontal="center"/>
      <protection/>
    </xf>
    <xf numFmtId="3" fontId="25" fillId="0" borderId="47" xfId="43" applyNumberFormat="1" applyFont="1" applyBorder="1" applyAlignment="1">
      <alignment horizontal="right"/>
    </xf>
    <xf numFmtId="49" fontId="29" fillId="0" borderId="89" xfId="63" applyNumberFormat="1" applyFont="1" applyBorder="1" applyAlignment="1">
      <alignment horizontal="center"/>
      <protection/>
    </xf>
    <xf numFmtId="3" fontId="29" fillId="0" borderId="35" xfId="43" applyNumberFormat="1" applyFont="1" applyBorder="1" applyAlignment="1">
      <alignment horizontal="right"/>
    </xf>
    <xf numFmtId="49" fontId="9" fillId="0" borderId="89" xfId="63" applyNumberFormat="1" applyFont="1" applyBorder="1" applyAlignment="1">
      <alignment horizontal="center"/>
      <protection/>
    </xf>
    <xf numFmtId="3" fontId="29" fillId="0" borderId="47" xfId="43" applyNumberFormat="1" applyFont="1" applyBorder="1" applyAlignment="1">
      <alignment horizontal="right"/>
    </xf>
    <xf numFmtId="49" fontId="25" fillId="0" borderId="93" xfId="63" applyNumberFormat="1" applyFont="1" applyBorder="1" applyAlignment="1">
      <alignment horizontal="center"/>
      <protection/>
    </xf>
    <xf numFmtId="49" fontId="9" fillId="0" borderId="72" xfId="63" applyNumberFormat="1" applyFont="1" applyBorder="1" applyAlignment="1">
      <alignment horizontal="center"/>
      <protection/>
    </xf>
    <xf numFmtId="3" fontId="9" fillId="0" borderId="60" xfId="43" applyNumberFormat="1" applyFont="1" applyBorder="1" applyAlignment="1">
      <alignment horizontal="right"/>
    </xf>
    <xf numFmtId="3" fontId="30" fillId="0" borderId="38" xfId="43" applyNumberFormat="1" applyFont="1" applyBorder="1" applyAlignment="1">
      <alignment horizontal="right"/>
    </xf>
    <xf numFmtId="3" fontId="9" fillId="0" borderId="47" xfId="63" applyNumberFormat="1" applyFont="1" applyBorder="1" applyAlignment="1">
      <alignment horizontal="right"/>
      <protection/>
    </xf>
    <xf numFmtId="49" fontId="25" fillId="0" borderId="89" xfId="63" applyNumberFormat="1" applyFont="1" applyBorder="1" applyAlignment="1">
      <alignment horizontal="center" vertical="center"/>
      <protection/>
    </xf>
    <xf numFmtId="49" fontId="9" fillId="0" borderId="89" xfId="63" applyNumberFormat="1" applyFont="1" applyBorder="1" applyAlignment="1">
      <alignment horizontal="center" vertical="center"/>
      <protection/>
    </xf>
    <xf numFmtId="49" fontId="25" fillId="0" borderId="93" xfId="63" applyNumberFormat="1" applyFont="1" applyBorder="1" applyAlignment="1">
      <alignment horizontal="center" vertical="center"/>
      <protection/>
    </xf>
    <xf numFmtId="3" fontId="25" fillId="0" borderId="95" xfId="43" applyNumberFormat="1" applyFont="1" applyBorder="1" applyAlignment="1">
      <alignment horizontal="right"/>
    </xf>
    <xf numFmtId="49" fontId="25" fillId="0" borderId="72" xfId="63" applyNumberFormat="1" applyFont="1" applyBorder="1" applyAlignment="1">
      <alignment horizontal="center"/>
      <protection/>
    </xf>
    <xf numFmtId="49" fontId="29" fillId="0" borderId="72" xfId="63" applyNumberFormat="1" applyFont="1" applyBorder="1" applyAlignment="1">
      <alignment horizontal="center"/>
      <protection/>
    </xf>
    <xf numFmtId="49" fontId="29" fillId="0" borderId="92" xfId="63" applyNumberFormat="1" applyFont="1" applyBorder="1" applyAlignment="1">
      <alignment horizontal="center"/>
      <protection/>
    </xf>
    <xf numFmtId="49" fontId="25" fillId="0" borderId="0" xfId="63" applyNumberFormat="1" applyFont="1" applyBorder="1" applyAlignment="1">
      <alignment horizontal="center"/>
      <protection/>
    </xf>
    <xf numFmtId="0" fontId="9" fillId="0" borderId="0" xfId="63" applyFont="1" applyBorder="1" applyAlignment="1">
      <alignment horizontal="left"/>
      <protection/>
    </xf>
    <xf numFmtId="0" fontId="25" fillId="0" borderId="0" xfId="63" applyFont="1" applyBorder="1">
      <alignment/>
      <protection/>
    </xf>
    <xf numFmtId="3" fontId="0" fillId="0" borderId="15" xfId="63" applyNumberFormat="1" applyBorder="1" applyAlignment="1">
      <alignment horizontal="right"/>
      <protection/>
    </xf>
    <xf numFmtId="3" fontId="0" fillId="0" borderId="21" xfId="63" applyNumberFormat="1" applyBorder="1" applyAlignment="1">
      <alignment horizontal="right"/>
      <protection/>
    </xf>
    <xf numFmtId="0" fontId="0" fillId="0" borderId="29" xfId="63" applyFont="1" applyBorder="1" applyAlignment="1">
      <alignment vertical="center"/>
      <protection/>
    </xf>
    <xf numFmtId="165" fontId="0" fillId="0" borderId="95" xfId="43" applyNumberFormat="1" applyFont="1" applyBorder="1" applyAlignment="1">
      <alignment vertical="center"/>
    </xf>
    <xf numFmtId="0" fontId="53" fillId="0" borderId="0" xfId="64" applyAlignment="1">
      <alignment horizontal="right"/>
      <protection/>
    </xf>
    <xf numFmtId="0" fontId="75" fillId="0" borderId="77" xfId="64" applyFont="1" applyBorder="1">
      <alignment/>
      <protection/>
    </xf>
    <xf numFmtId="0" fontId="75" fillId="0" borderId="25" xfId="64" applyFont="1" applyBorder="1" applyAlignment="1">
      <alignment wrapText="1"/>
      <protection/>
    </xf>
    <xf numFmtId="0" fontId="75" fillId="0" borderId="99" xfId="64" applyFont="1" applyBorder="1">
      <alignment/>
      <protection/>
    </xf>
    <xf numFmtId="0" fontId="75" fillId="0" borderId="100" xfId="64" applyFont="1" applyBorder="1" applyAlignment="1">
      <alignment wrapText="1"/>
      <protection/>
    </xf>
    <xf numFmtId="0" fontId="75" fillId="0" borderId="75" xfId="64" applyFont="1" applyBorder="1">
      <alignment/>
      <protection/>
    </xf>
    <xf numFmtId="0" fontId="75" fillId="0" borderId="26" xfId="64" applyFont="1" applyBorder="1" applyAlignment="1">
      <alignment wrapText="1"/>
      <protection/>
    </xf>
    <xf numFmtId="0" fontId="75" fillId="0" borderId="101" xfId="64" applyFont="1" applyBorder="1">
      <alignment/>
      <protection/>
    </xf>
    <xf numFmtId="0" fontId="75" fillId="0" borderId="102" xfId="64" applyFont="1" applyBorder="1" applyAlignment="1">
      <alignment wrapText="1"/>
      <protection/>
    </xf>
    <xf numFmtId="0" fontId="75" fillId="0" borderId="103" xfId="64" applyFont="1" applyBorder="1">
      <alignment/>
      <protection/>
    </xf>
    <xf numFmtId="0" fontId="75" fillId="0" borderId="104" xfId="64" applyFont="1" applyBorder="1" applyAlignment="1">
      <alignment wrapText="1"/>
      <protection/>
    </xf>
    <xf numFmtId="0" fontId="75" fillId="0" borderId="76" xfId="64" applyFont="1" applyBorder="1">
      <alignment/>
      <protection/>
    </xf>
    <xf numFmtId="0" fontId="75" fillId="0" borderId="30" xfId="64" applyFont="1" applyBorder="1" applyAlignment="1">
      <alignment wrapText="1"/>
      <protection/>
    </xf>
    <xf numFmtId="0" fontId="75" fillId="0" borderId="105" xfId="64" applyFont="1" applyBorder="1">
      <alignment/>
      <protection/>
    </xf>
    <xf numFmtId="0" fontId="75" fillId="0" borderId="106" xfId="64" applyFont="1" applyBorder="1" applyAlignment="1">
      <alignment wrapText="1"/>
      <protection/>
    </xf>
    <xf numFmtId="0" fontId="75" fillId="0" borderId="78" xfId="64" applyFont="1" applyBorder="1">
      <alignment/>
      <protection/>
    </xf>
    <xf numFmtId="0" fontId="75" fillId="0" borderId="29" xfId="64" applyFont="1" applyBorder="1" applyAlignment="1">
      <alignment wrapText="1"/>
      <protection/>
    </xf>
    <xf numFmtId="0" fontId="75" fillId="0" borderId="29" xfId="64" applyFont="1" applyBorder="1" applyAlignment="1" quotePrefix="1">
      <alignment horizontal="left" wrapText="1" indent="2"/>
      <protection/>
    </xf>
    <xf numFmtId="0" fontId="75" fillId="0" borderId="78" xfId="64" applyFont="1" applyBorder="1" applyAlignment="1">
      <alignment wrapText="1"/>
      <protection/>
    </xf>
    <xf numFmtId="0" fontId="75" fillId="0" borderId="26" xfId="64" applyFont="1" applyBorder="1">
      <alignment/>
      <protection/>
    </xf>
    <xf numFmtId="0" fontId="75" fillId="0" borderId="75" xfId="64" applyFont="1" applyBorder="1" applyAlignment="1" quotePrefix="1">
      <alignment horizontal="left" indent="2"/>
      <protection/>
    </xf>
    <xf numFmtId="0" fontId="75" fillId="0" borderId="75" xfId="64" applyFont="1" applyBorder="1" applyAlignment="1">
      <alignment wrapText="1"/>
      <protection/>
    </xf>
    <xf numFmtId="0" fontId="53" fillId="0" borderId="107" xfId="64" applyBorder="1">
      <alignment/>
      <protection/>
    </xf>
    <xf numFmtId="3" fontId="53" fillId="0" borderId="107" xfId="64" applyNumberFormat="1" applyBorder="1">
      <alignment/>
      <protection/>
    </xf>
    <xf numFmtId="0" fontId="53" fillId="0" borderId="0" xfId="64" applyBorder="1">
      <alignment/>
      <protection/>
    </xf>
    <xf numFmtId="3" fontId="53" fillId="0" borderId="0" xfId="64" applyNumberFormat="1" applyBorder="1">
      <alignment/>
      <protection/>
    </xf>
    <xf numFmtId="0" fontId="75" fillId="34" borderId="108" xfId="64" applyFont="1" applyFill="1" applyBorder="1" applyAlignment="1">
      <alignment horizontal="center"/>
      <protection/>
    </xf>
    <xf numFmtId="10" fontId="3" fillId="33" borderId="36" xfId="73" applyNumberFormat="1" applyFont="1" applyFill="1" applyBorder="1" applyAlignment="1">
      <alignment vertical="center"/>
    </xf>
    <xf numFmtId="10" fontId="3" fillId="0" borderId="35" xfId="73" applyNumberFormat="1" applyFont="1" applyBorder="1" applyAlignment="1">
      <alignment vertical="center"/>
    </xf>
    <xf numFmtId="10" fontId="0" fillId="0" borderId="35" xfId="73" applyNumberFormat="1" applyFont="1" applyBorder="1" applyAlignment="1">
      <alignment vertical="center"/>
    </xf>
    <xf numFmtId="10" fontId="0" fillId="0" borderId="45" xfId="73" applyNumberFormat="1" applyFont="1" applyBorder="1" applyAlignment="1">
      <alignment vertical="center"/>
    </xf>
    <xf numFmtId="10" fontId="0" fillId="0" borderId="47" xfId="73" applyNumberFormat="1" applyFont="1" applyBorder="1" applyAlignment="1">
      <alignment vertical="center"/>
    </xf>
    <xf numFmtId="10" fontId="3" fillId="0" borderId="45" xfId="73" applyNumberFormat="1" applyFont="1" applyBorder="1" applyAlignment="1">
      <alignment vertical="center"/>
    </xf>
    <xf numFmtId="10" fontId="3" fillId="0" borderId="38" xfId="73" applyNumberFormat="1" applyFont="1" applyBorder="1" applyAlignment="1">
      <alignment vertical="center"/>
    </xf>
    <xf numFmtId="10" fontId="0" fillId="0" borderId="46" xfId="73" applyNumberFormat="1" applyFont="1" applyBorder="1" applyAlignment="1">
      <alignment vertical="center"/>
    </xf>
    <xf numFmtId="10" fontId="3" fillId="0" borderId="60" xfId="73" applyNumberFormat="1" applyFont="1" applyBorder="1" applyAlignment="1">
      <alignment vertical="center"/>
    </xf>
    <xf numFmtId="10" fontId="3" fillId="0" borderId="46" xfId="73" applyNumberFormat="1" applyFont="1" applyBorder="1" applyAlignment="1">
      <alignment vertical="center"/>
    </xf>
    <xf numFmtId="10" fontId="3" fillId="0" borderId="49" xfId="73" applyNumberFormat="1" applyFont="1" applyBorder="1" applyAlignment="1">
      <alignment vertical="center"/>
    </xf>
    <xf numFmtId="10" fontId="3" fillId="33" borderId="45" xfId="73" applyNumberFormat="1" applyFont="1" applyFill="1" applyBorder="1" applyAlignment="1">
      <alignment vertical="center"/>
    </xf>
    <xf numFmtId="10" fontId="3" fillId="0" borderId="46" xfId="73" applyNumberFormat="1" applyFont="1" applyFill="1" applyBorder="1" applyAlignment="1">
      <alignment vertical="center"/>
    </xf>
    <xf numFmtId="10" fontId="3" fillId="0" borderId="47" xfId="73" applyNumberFormat="1" applyFont="1" applyFill="1" applyBorder="1" applyAlignment="1">
      <alignment vertical="center"/>
    </xf>
    <xf numFmtId="10" fontId="3" fillId="0" borderId="41" xfId="73" applyNumberFormat="1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wrapText="1"/>
    </xf>
    <xf numFmtId="10" fontId="3" fillId="33" borderId="64" xfId="73" applyNumberFormat="1" applyFont="1" applyFill="1" applyBorder="1" applyAlignment="1">
      <alignment/>
    </xf>
    <xf numFmtId="10" fontId="3" fillId="0" borderId="65" xfId="73" applyNumberFormat="1" applyFont="1" applyBorder="1" applyAlignment="1">
      <alignment/>
    </xf>
    <xf numFmtId="10" fontId="0" fillId="0" borderId="66" xfId="73" applyNumberFormat="1" applyFont="1" applyBorder="1" applyAlignment="1">
      <alignment/>
    </xf>
    <xf numFmtId="10" fontId="3" fillId="0" borderId="66" xfId="73" applyNumberFormat="1" applyFont="1" applyBorder="1" applyAlignment="1">
      <alignment/>
    </xf>
    <xf numFmtId="10" fontId="4" fillId="0" borderId="66" xfId="73" applyNumberFormat="1" applyFont="1" applyBorder="1" applyAlignment="1">
      <alignment/>
    </xf>
    <xf numFmtId="10" fontId="0" fillId="0" borderId="67" xfId="73" applyNumberFormat="1" applyFont="1" applyBorder="1" applyAlignment="1">
      <alignment/>
    </xf>
    <xf numFmtId="10" fontId="3" fillId="0" borderId="68" xfId="73" applyNumberFormat="1" applyFont="1" applyBorder="1" applyAlignment="1">
      <alignment/>
    </xf>
    <xf numFmtId="10" fontId="4" fillId="0" borderId="67" xfId="73" applyNumberFormat="1" applyFont="1" applyBorder="1" applyAlignment="1">
      <alignment/>
    </xf>
    <xf numFmtId="10" fontId="4" fillId="0" borderId="69" xfId="73" applyNumberFormat="1" applyFont="1" applyBorder="1" applyAlignment="1">
      <alignment/>
    </xf>
    <xf numFmtId="10" fontId="0" fillId="0" borderId="66" xfId="73" applyNumberFormat="1" applyFont="1" applyBorder="1" applyAlignment="1">
      <alignment/>
    </xf>
    <xf numFmtId="10" fontId="0" fillId="0" borderId="69" xfId="73" applyNumberFormat="1" applyFont="1" applyBorder="1" applyAlignment="1">
      <alignment/>
    </xf>
    <xf numFmtId="10" fontId="0" fillId="0" borderId="66" xfId="73" applyNumberFormat="1" applyFont="1" applyBorder="1" applyAlignment="1">
      <alignment/>
    </xf>
    <xf numFmtId="10" fontId="0" fillId="0" borderId="22" xfId="73" applyNumberFormat="1" applyFont="1" applyBorder="1" applyAlignment="1">
      <alignment/>
    </xf>
    <xf numFmtId="10" fontId="0" fillId="0" borderId="68" xfId="73" applyNumberFormat="1" applyFont="1" applyBorder="1" applyAlignment="1">
      <alignment/>
    </xf>
    <xf numFmtId="10" fontId="0" fillId="0" borderId="23" xfId="73" applyNumberFormat="1" applyFont="1" applyBorder="1" applyAlignment="1">
      <alignment/>
    </xf>
    <xf numFmtId="10" fontId="0" fillId="0" borderId="65" xfId="73" applyNumberFormat="1" applyFont="1" applyBorder="1" applyAlignment="1">
      <alignment/>
    </xf>
    <xf numFmtId="10" fontId="0" fillId="0" borderId="65" xfId="73" applyNumberFormat="1" applyFont="1" applyBorder="1" applyAlignment="1">
      <alignment/>
    </xf>
    <xf numFmtId="10" fontId="3" fillId="0" borderId="69" xfId="73" applyNumberFormat="1" applyFont="1" applyBorder="1" applyAlignment="1">
      <alignment/>
    </xf>
    <xf numFmtId="10" fontId="0" fillId="0" borderId="68" xfId="73" applyNumberFormat="1" applyFont="1" applyBorder="1" applyAlignment="1">
      <alignment/>
    </xf>
    <xf numFmtId="10" fontId="3" fillId="33" borderId="66" xfId="73" applyNumberFormat="1" applyFont="1" applyFill="1" applyBorder="1" applyAlignment="1">
      <alignment/>
    </xf>
    <xf numFmtId="10" fontId="0" fillId="0" borderId="65" xfId="73" applyNumberFormat="1" applyFont="1" applyBorder="1" applyAlignment="1">
      <alignment/>
    </xf>
    <xf numFmtId="10" fontId="0" fillId="0" borderId="67" xfId="73" applyNumberFormat="1" applyFont="1" applyBorder="1" applyAlignment="1">
      <alignment/>
    </xf>
    <xf numFmtId="10" fontId="0" fillId="0" borderId="24" xfId="73" applyNumberFormat="1" applyFont="1" applyBorder="1" applyAlignment="1">
      <alignment/>
    </xf>
    <xf numFmtId="10" fontId="0" fillId="0" borderId="66" xfId="73" applyNumberFormat="1" applyFont="1" applyBorder="1" applyAlignment="1">
      <alignment/>
    </xf>
    <xf numFmtId="10" fontId="11" fillId="0" borderId="66" xfId="73" applyNumberFormat="1" applyFont="1" applyBorder="1" applyAlignment="1">
      <alignment/>
    </xf>
    <xf numFmtId="10" fontId="12" fillId="33" borderId="64" xfId="73" applyNumberFormat="1" applyFont="1" applyFill="1" applyBorder="1" applyAlignment="1">
      <alignment/>
    </xf>
    <xf numFmtId="10" fontId="13" fillId="33" borderId="64" xfId="73" applyNumberFormat="1" applyFont="1" applyFill="1" applyBorder="1" applyAlignment="1">
      <alignment/>
    </xf>
    <xf numFmtId="10" fontId="3" fillId="33" borderId="68" xfId="73" applyNumberFormat="1" applyFont="1" applyFill="1" applyBorder="1" applyAlignment="1">
      <alignment/>
    </xf>
    <xf numFmtId="10" fontId="3" fillId="33" borderId="65" xfId="73" applyNumberFormat="1" applyFont="1" applyFill="1" applyBorder="1" applyAlignment="1">
      <alignment/>
    </xf>
    <xf numFmtId="10" fontId="3" fillId="33" borderId="23" xfId="73" applyNumberFormat="1" applyFont="1" applyFill="1" applyBorder="1" applyAlignment="1">
      <alignment/>
    </xf>
    <xf numFmtId="10" fontId="3" fillId="0" borderId="67" xfId="73" applyNumberFormat="1" applyFont="1" applyBorder="1" applyAlignment="1">
      <alignment/>
    </xf>
    <xf numFmtId="10" fontId="0" fillId="0" borderId="69" xfId="73" applyNumberFormat="1" applyFont="1" applyBorder="1" applyAlignment="1">
      <alignment/>
    </xf>
    <xf numFmtId="3" fontId="75" fillId="0" borderId="25" xfId="64" applyNumberFormat="1" applyFont="1" applyBorder="1">
      <alignment/>
      <protection/>
    </xf>
    <xf numFmtId="3" fontId="75" fillId="0" borderId="100" xfId="64" applyNumberFormat="1" applyFont="1" applyBorder="1">
      <alignment/>
      <protection/>
    </xf>
    <xf numFmtId="3" fontId="75" fillId="0" borderId="26" xfId="64" applyNumberFormat="1" applyFont="1" applyBorder="1">
      <alignment/>
      <protection/>
    </xf>
    <xf numFmtId="3" fontId="75" fillId="0" borderId="102" xfId="64" applyNumberFormat="1" applyFont="1" applyBorder="1">
      <alignment/>
      <protection/>
    </xf>
    <xf numFmtId="3" fontId="75" fillId="0" borderId="104" xfId="64" applyNumberFormat="1" applyFont="1" applyBorder="1">
      <alignment/>
      <protection/>
    </xf>
    <xf numFmtId="3" fontId="75" fillId="0" borderId="30" xfId="64" applyNumberFormat="1" applyFont="1" applyBorder="1">
      <alignment/>
      <protection/>
    </xf>
    <xf numFmtId="3" fontId="75" fillId="0" borderId="106" xfId="64" applyNumberFormat="1" applyFont="1" applyBorder="1">
      <alignment/>
      <protection/>
    </xf>
    <xf numFmtId="3" fontId="75" fillId="0" borderId="29" xfId="64" applyNumberFormat="1" applyFont="1" applyBorder="1">
      <alignment/>
      <protection/>
    </xf>
    <xf numFmtId="3" fontId="76" fillId="34" borderId="109" xfId="64" applyNumberFormat="1" applyFont="1" applyFill="1" applyBorder="1">
      <alignment/>
      <protection/>
    </xf>
    <xf numFmtId="3" fontId="75" fillId="34" borderId="108" xfId="64" applyNumberFormat="1" applyFont="1" applyFill="1" applyBorder="1">
      <alignment/>
      <protection/>
    </xf>
    <xf numFmtId="3" fontId="76" fillId="0" borderId="26" xfId="64" applyNumberFormat="1" applyFont="1" applyBorder="1">
      <alignment/>
      <protection/>
    </xf>
    <xf numFmtId="3" fontId="76" fillId="34" borderId="80" xfId="64" applyNumberFormat="1" applyFont="1" applyFill="1" applyBorder="1">
      <alignment/>
      <protection/>
    </xf>
    <xf numFmtId="49" fontId="0" fillId="0" borderId="0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10" fontId="3" fillId="0" borderId="22" xfId="73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3" fontId="0" fillId="0" borderId="44" xfId="40" applyNumberFormat="1" applyFont="1" applyBorder="1" applyAlignment="1">
      <alignment vertical="center"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" fontId="0" fillId="0" borderId="24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10" fontId="4" fillId="0" borderId="24" xfId="73" applyNumberFormat="1" applyFont="1" applyBorder="1" applyAlignment="1">
      <alignment/>
    </xf>
    <xf numFmtId="0" fontId="77" fillId="0" borderId="0" xfId="64" applyFont="1" applyFill="1" applyBorder="1" applyAlignment="1">
      <alignment horizontal="center" vertical="center"/>
      <protection/>
    </xf>
    <xf numFmtId="0" fontId="78" fillId="0" borderId="0" xfId="64" applyFont="1" applyFill="1" applyBorder="1" applyAlignment="1">
      <alignment horizontal="center" vertical="center" wrapText="1"/>
      <protection/>
    </xf>
    <xf numFmtId="0" fontId="77" fillId="0" borderId="0" xfId="64" applyFont="1" applyFill="1" applyBorder="1" applyAlignment="1">
      <alignment horizontal="center" vertical="center" wrapText="1"/>
      <protection/>
    </xf>
    <xf numFmtId="0" fontId="72" fillId="16" borderId="70" xfId="64" applyFont="1" applyFill="1" applyBorder="1" applyAlignment="1">
      <alignment horizontal="center" vertical="center"/>
      <protection/>
    </xf>
    <xf numFmtId="0" fontId="72" fillId="16" borderId="28" xfId="64" applyFont="1" applyFill="1" applyBorder="1" applyAlignment="1">
      <alignment horizontal="center" vertical="center" wrapText="1"/>
      <protection/>
    </xf>
    <xf numFmtId="0" fontId="72" fillId="16" borderId="28" xfId="64" applyFont="1" applyFill="1" applyBorder="1" applyAlignment="1">
      <alignment horizontal="center" vertical="center"/>
      <protection/>
    </xf>
    <xf numFmtId="0" fontId="72" fillId="16" borderId="50" xfId="64" applyFont="1" applyFill="1" applyBorder="1" applyAlignment="1">
      <alignment horizontal="center" vertical="center" wrapText="1"/>
      <protection/>
    </xf>
    <xf numFmtId="0" fontId="72" fillId="16" borderId="36" xfId="64" applyFont="1" applyFill="1" applyBorder="1" applyAlignment="1">
      <alignment horizontal="center" vertical="center" wrapText="1"/>
      <protection/>
    </xf>
    <xf numFmtId="0" fontId="72" fillId="0" borderId="0" xfId="64" applyFont="1" applyFill="1" applyBorder="1" applyAlignment="1">
      <alignment horizontal="center" vertical="center"/>
      <protection/>
    </xf>
    <xf numFmtId="0" fontId="74" fillId="35" borderId="92" xfId="64" applyFont="1" applyFill="1" applyBorder="1" applyAlignment="1">
      <alignment horizontal="center" vertical="center"/>
      <protection/>
    </xf>
    <xf numFmtId="0" fontId="72" fillId="35" borderId="25" xfId="64" applyFont="1" applyFill="1" applyBorder="1" applyAlignment="1">
      <alignment horizontal="center" vertical="center" wrapText="1"/>
      <protection/>
    </xf>
    <xf numFmtId="0" fontId="0" fillId="35" borderId="25" xfId="64" applyFont="1" applyFill="1" applyBorder="1" applyAlignment="1">
      <alignment horizontal="center" vertical="center" wrapText="1"/>
      <protection/>
    </xf>
    <xf numFmtId="14" fontId="74" fillId="35" borderId="25" xfId="64" applyNumberFormat="1" applyFont="1" applyFill="1" applyBorder="1" applyAlignment="1">
      <alignment horizontal="center" vertical="center" wrapText="1"/>
      <protection/>
    </xf>
    <xf numFmtId="0" fontId="74" fillId="35" borderId="25" xfId="64" applyFont="1" applyFill="1" applyBorder="1" applyAlignment="1">
      <alignment horizontal="center" vertical="center" wrapText="1"/>
      <protection/>
    </xf>
    <xf numFmtId="175" fontId="74" fillId="35" borderId="25" xfId="64" applyNumberFormat="1" applyFont="1" applyFill="1" applyBorder="1" applyAlignment="1">
      <alignment horizontal="center" vertical="center" wrapText="1"/>
      <protection/>
    </xf>
    <xf numFmtId="175" fontId="74" fillId="35" borderId="25" xfId="64" applyNumberFormat="1" applyFont="1" applyFill="1" applyBorder="1" applyAlignment="1">
      <alignment horizontal="center" vertical="center"/>
      <protection/>
    </xf>
    <xf numFmtId="0" fontId="74" fillId="35" borderId="0" xfId="64" applyFont="1" applyFill="1" applyAlignment="1">
      <alignment horizontal="center" vertical="center"/>
      <protection/>
    </xf>
    <xf numFmtId="0" fontId="74" fillId="35" borderId="35" xfId="64" applyFont="1" applyFill="1" applyBorder="1" applyAlignment="1">
      <alignment horizontal="center" vertical="center" wrapText="1"/>
      <protection/>
    </xf>
    <xf numFmtId="0" fontId="74" fillId="35" borderId="0" xfId="64" applyFont="1" applyFill="1" applyBorder="1" applyAlignment="1">
      <alignment horizontal="center" vertical="center"/>
      <protection/>
    </xf>
    <xf numFmtId="0" fontId="74" fillId="35" borderId="89" xfId="64" applyFont="1" applyFill="1" applyBorder="1" applyAlignment="1">
      <alignment horizontal="center" vertical="center"/>
      <protection/>
    </xf>
    <xf numFmtId="0" fontId="72" fillId="35" borderId="26" xfId="64" applyFont="1" applyFill="1" applyBorder="1" applyAlignment="1">
      <alignment horizontal="center" vertical="center" wrapText="1"/>
      <protection/>
    </xf>
    <xf numFmtId="0" fontId="74" fillId="35" borderId="26" xfId="64" applyFont="1" applyFill="1" applyBorder="1" applyAlignment="1">
      <alignment horizontal="center" vertical="center" wrapText="1"/>
      <protection/>
    </xf>
    <xf numFmtId="14" fontId="74" fillId="35" borderId="26" xfId="64" applyNumberFormat="1" applyFont="1" applyFill="1" applyBorder="1" applyAlignment="1">
      <alignment horizontal="center" vertical="center" wrapText="1"/>
      <protection/>
    </xf>
    <xf numFmtId="175" fontId="74" fillId="35" borderId="26" xfId="64" applyNumberFormat="1" applyFont="1" applyFill="1" applyBorder="1" applyAlignment="1">
      <alignment horizontal="center" vertical="center" wrapText="1"/>
      <protection/>
    </xf>
    <xf numFmtId="175" fontId="74" fillId="35" borderId="26" xfId="64" applyNumberFormat="1" applyFont="1" applyFill="1" applyBorder="1" applyAlignment="1">
      <alignment horizontal="center" vertical="center"/>
      <protection/>
    </xf>
    <xf numFmtId="0" fontId="74" fillId="35" borderId="26" xfId="64" applyFont="1" applyFill="1" applyBorder="1" applyAlignment="1">
      <alignment horizontal="center" vertical="center"/>
      <protection/>
    </xf>
    <xf numFmtId="0" fontId="74" fillId="35" borderId="57" xfId="64" applyFont="1" applyFill="1" applyBorder="1" applyAlignment="1">
      <alignment horizontal="center" vertical="center"/>
      <protection/>
    </xf>
    <xf numFmtId="0" fontId="74" fillId="35" borderId="47" xfId="64" applyFont="1" applyFill="1" applyBorder="1" applyAlignment="1">
      <alignment horizontal="center" vertical="center" wrapText="1"/>
      <protection/>
    </xf>
    <xf numFmtId="6" fontId="74" fillId="35" borderId="57" xfId="64" applyNumberFormat="1" applyFont="1" applyFill="1" applyBorder="1" applyAlignment="1">
      <alignment horizontal="center" vertical="center"/>
      <protection/>
    </xf>
    <xf numFmtId="0" fontId="3" fillId="35" borderId="26" xfId="64" applyFont="1" applyFill="1" applyBorder="1" applyAlignment="1">
      <alignment horizontal="center" vertical="center" wrapText="1"/>
      <protection/>
    </xf>
    <xf numFmtId="0" fontId="0" fillId="35" borderId="26" xfId="64" applyFont="1" applyFill="1" applyBorder="1" applyAlignment="1">
      <alignment horizontal="center" vertical="center" wrapText="1"/>
      <protection/>
    </xf>
    <xf numFmtId="0" fontId="74" fillId="35" borderId="57" xfId="64" applyFont="1" applyFill="1" applyBorder="1" applyAlignment="1">
      <alignment horizontal="center" vertical="center" wrapText="1"/>
      <protection/>
    </xf>
    <xf numFmtId="0" fontId="74" fillId="35" borderId="90" xfId="64" applyFont="1" applyFill="1" applyBorder="1" applyAlignment="1">
      <alignment horizontal="center" vertical="center"/>
      <protection/>
    </xf>
    <xf numFmtId="0" fontId="72" fillId="35" borderId="27" xfId="64" applyFont="1" applyFill="1" applyBorder="1" applyAlignment="1">
      <alignment horizontal="center" vertical="center" wrapText="1"/>
      <protection/>
    </xf>
    <xf numFmtId="0" fontId="74" fillId="35" borderId="27" xfId="64" applyFont="1" applyFill="1" applyBorder="1" applyAlignment="1">
      <alignment horizontal="center" vertical="center" wrapText="1"/>
      <protection/>
    </xf>
    <xf numFmtId="14" fontId="74" fillId="35" borderId="27" xfId="64" applyNumberFormat="1" applyFont="1" applyFill="1" applyBorder="1" applyAlignment="1">
      <alignment horizontal="center" vertical="center" wrapText="1"/>
      <protection/>
    </xf>
    <xf numFmtId="175" fontId="74" fillId="35" borderId="27" xfId="64" applyNumberFormat="1" applyFont="1" applyFill="1" applyBorder="1" applyAlignment="1">
      <alignment horizontal="center" vertical="center" wrapText="1"/>
      <protection/>
    </xf>
    <xf numFmtId="0" fontId="74" fillId="35" borderId="27" xfId="64" applyFont="1" applyFill="1" applyBorder="1" applyAlignment="1">
      <alignment horizontal="center" vertical="center"/>
      <protection/>
    </xf>
    <xf numFmtId="175" fontId="74" fillId="35" borderId="27" xfId="64" applyNumberFormat="1" applyFont="1" applyFill="1" applyBorder="1" applyAlignment="1">
      <alignment horizontal="center" vertical="center"/>
      <protection/>
    </xf>
    <xf numFmtId="0" fontId="74" fillId="35" borderId="52" xfId="64" applyFont="1" applyFill="1" applyBorder="1" applyAlignment="1">
      <alignment horizontal="center" vertical="center"/>
      <protection/>
    </xf>
    <xf numFmtId="0" fontId="74" fillId="35" borderId="38" xfId="64" applyFont="1" applyFill="1" applyBorder="1" applyAlignment="1">
      <alignment horizontal="center" vertical="center" wrapText="1"/>
      <protection/>
    </xf>
    <xf numFmtId="0" fontId="74" fillId="0" borderId="0" xfId="64" applyFont="1" applyFill="1" applyBorder="1" applyAlignment="1">
      <alignment horizontal="center" vertical="center"/>
      <protection/>
    </xf>
    <xf numFmtId="0" fontId="72" fillId="0" borderId="0" xfId="64" applyFont="1" applyFill="1" applyBorder="1" applyAlignment="1">
      <alignment horizontal="center" vertical="center" wrapText="1"/>
      <protection/>
    </xf>
    <xf numFmtId="0" fontId="74" fillId="0" borderId="0" xfId="64" applyFont="1" applyFill="1" applyBorder="1" applyAlignment="1">
      <alignment horizontal="center" vertical="center" wrapText="1"/>
      <protection/>
    </xf>
    <xf numFmtId="175" fontId="74" fillId="0" borderId="0" xfId="64" applyNumberFormat="1" applyFont="1" applyFill="1" applyBorder="1" applyAlignment="1">
      <alignment horizontal="center" vertical="center" wrapText="1"/>
      <protection/>
    </xf>
    <xf numFmtId="175" fontId="74" fillId="0" borderId="0" xfId="64" applyNumberFormat="1" applyFont="1" applyFill="1" applyBorder="1" applyAlignment="1">
      <alignment horizontal="center" vertical="center"/>
      <protection/>
    </xf>
    <xf numFmtId="6" fontId="74" fillId="35" borderId="34" xfId="64" applyNumberFormat="1" applyFont="1" applyFill="1" applyBorder="1" applyAlignment="1">
      <alignment horizontal="center" vertical="center"/>
      <protection/>
    </xf>
    <xf numFmtId="0" fontId="12" fillId="33" borderId="46" xfId="63" applyFont="1" applyFill="1" applyBorder="1" applyAlignment="1">
      <alignment horizontal="center" vertical="center" wrapText="1"/>
      <protection/>
    </xf>
    <xf numFmtId="0" fontId="75" fillId="34" borderId="88" xfId="64" applyFont="1" applyFill="1" applyBorder="1" applyAlignment="1">
      <alignment horizontal="center"/>
      <protection/>
    </xf>
    <xf numFmtId="3" fontId="75" fillId="0" borderId="85" xfId="64" applyNumberFormat="1" applyFont="1" applyBorder="1">
      <alignment/>
      <protection/>
    </xf>
    <xf numFmtId="3" fontId="75" fillId="0" borderId="110" xfId="64" applyNumberFormat="1" applyFont="1" applyBorder="1">
      <alignment/>
      <protection/>
    </xf>
    <xf numFmtId="3" fontId="75" fillId="0" borderId="82" xfId="64" applyNumberFormat="1" applyFont="1" applyBorder="1">
      <alignment/>
      <protection/>
    </xf>
    <xf numFmtId="3" fontId="75" fillId="0" borderId="111" xfId="64" applyNumberFormat="1" applyFont="1" applyBorder="1">
      <alignment/>
      <protection/>
    </xf>
    <xf numFmtId="3" fontId="75" fillId="0" borderId="112" xfId="64" applyNumberFormat="1" applyFont="1" applyBorder="1">
      <alignment/>
      <protection/>
    </xf>
    <xf numFmtId="3" fontId="75" fillId="0" borderId="84" xfId="64" applyNumberFormat="1" applyFont="1" applyBorder="1">
      <alignment/>
      <protection/>
    </xf>
    <xf numFmtId="3" fontId="75" fillId="0" borderId="113" xfId="64" applyNumberFormat="1" applyFont="1" applyBorder="1">
      <alignment/>
      <protection/>
    </xf>
    <xf numFmtId="3" fontId="75" fillId="0" borderId="83" xfId="64" applyNumberFormat="1" applyFont="1" applyBorder="1">
      <alignment/>
      <protection/>
    </xf>
    <xf numFmtId="3" fontId="76" fillId="34" borderId="114" xfId="64" applyNumberFormat="1" applyFont="1" applyFill="1" applyBorder="1">
      <alignment/>
      <protection/>
    </xf>
    <xf numFmtId="3" fontId="75" fillId="34" borderId="88" xfId="64" applyNumberFormat="1" applyFont="1" applyFill="1" applyBorder="1">
      <alignment/>
      <protection/>
    </xf>
    <xf numFmtId="3" fontId="76" fillId="0" borderId="82" xfId="64" applyNumberFormat="1" applyFont="1" applyBorder="1">
      <alignment/>
      <protection/>
    </xf>
    <xf numFmtId="3" fontId="76" fillId="34" borderId="86" xfId="64" applyNumberFormat="1" applyFont="1" applyFill="1" applyBorder="1">
      <alignment/>
      <protection/>
    </xf>
    <xf numFmtId="0" fontId="76" fillId="0" borderId="107" xfId="64" applyFont="1" applyFill="1" applyBorder="1" applyAlignment="1">
      <alignment horizontal="center"/>
      <protection/>
    </xf>
    <xf numFmtId="3" fontId="76" fillId="0" borderId="107" xfId="64" applyNumberFormat="1" applyFont="1" applyFill="1" applyBorder="1">
      <alignment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5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15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15" fillId="0" borderId="0" xfId="62" applyFont="1" applyBorder="1" applyAlignment="1">
      <alignment horizontal="center"/>
      <protection/>
    </xf>
    <xf numFmtId="0" fontId="16" fillId="0" borderId="0" xfId="62" applyFont="1" applyBorder="1" applyAlignment="1">
      <alignment horizontal="center"/>
      <protection/>
    </xf>
    <xf numFmtId="0" fontId="17" fillId="0" borderId="0" xfId="62" applyFont="1" applyBorder="1" applyAlignment="1">
      <alignment horizontal="center"/>
      <protection/>
    </xf>
    <xf numFmtId="0" fontId="18" fillId="0" borderId="19" xfId="62" applyFont="1" applyBorder="1" applyAlignment="1">
      <alignment horizontal="center"/>
      <protection/>
    </xf>
    <xf numFmtId="0" fontId="18" fillId="0" borderId="11" xfId="62" applyFont="1" applyBorder="1" applyAlignment="1">
      <alignment horizontal="center" vertical="center"/>
      <protection/>
    </xf>
    <xf numFmtId="0" fontId="18" fillId="0" borderId="12" xfId="62" applyFont="1" applyBorder="1" applyAlignment="1">
      <alignment horizontal="center" vertical="center"/>
      <protection/>
    </xf>
    <xf numFmtId="0" fontId="18" fillId="0" borderId="42" xfId="62" applyFont="1" applyBorder="1" applyAlignment="1">
      <alignment horizontal="center" vertical="center"/>
      <protection/>
    </xf>
    <xf numFmtId="0" fontId="18" fillId="0" borderId="18" xfId="62" applyFont="1" applyBorder="1" applyAlignment="1">
      <alignment vertical="center"/>
      <protection/>
    </xf>
    <xf numFmtId="0" fontId="18" fillId="0" borderId="19" xfId="62" applyFont="1" applyBorder="1" applyAlignment="1">
      <alignment vertical="center"/>
      <protection/>
    </xf>
    <xf numFmtId="0" fontId="18" fillId="0" borderId="43" xfId="62" applyFont="1" applyBorder="1" applyAlignment="1">
      <alignment vertical="center"/>
      <protection/>
    </xf>
    <xf numFmtId="0" fontId="18" fillId="0" borderId="11" xfId="62" applyFont="1" applyBorder="1" applyAlignment="1">
      <alignment horizontal="center"/>
      <protection/>
    </xf>
    <xf numFmtId="0" fontId="18" fillId="0" borderId="12" xfId="62" applyFont="1" applyBorder="1" applyAlignment="1">
      <alignment horizontal="center"/>
      <protection/>
    </xf>
    <xf numFmtId="0" fontId="18" fillId="0" borderId="42" xfId="62" applyFont="1" applyBorder="1" applyAlignment="1">
      <alignment horizontal="center"/>
      <protection/>
    </xf>
    <xf numFmtId="0" fontId="18" fillId="0" borderId="18" xfId="62" applyFont="1" applyBorder="1" applyAlignment="1">
      <alignment horizontal="center" vertical="center"/>
      <protection/>
    </xf>
    <xf numFmtId="0" fontId="18" fillId="0" borderId="19" xfId="62" applyFont="1" applyBorder="1" applyAlignment="1">
      <alignment horizontal="center" vertical="center"/>
      <protection/>
    </xf>
    <xf numFmtId="0" fontId="18" fillId="0" borderId="43" xfId="62" applyFont="1" applyBorder="1" applyAlignment="1">
      <alignment horizontal="center" vertical="center"/>
      <protection/>
    </xf>
    <xf numFmtId="0" fontId="18" fillId="0" borderId="18" xfId="62" applyFont="1" applyBorder="1" applyAlignment="1">
      <alignment horizontal="center"/>
      <protection/>
    </xf>
    <xf numFmtId="0" fontId="18" fillId="0" borderId="19" xfId="62" applyFont="1" applyBorder="1" applyAlignment="1">
      <alignment horizontal="center"/>
      <protection/>
    </xf>
    <xf numFmtId="0" fontId="18" fillId="0" borderId="43" xfId="62" applyFont="1" applyBorder="1" applyAlignment="1">
      <alignment horizontal="center"/>
      <protection/>
    </xf>
    <xf numFmtId="0" fontId="18" fillId="0" borderId="71" xfId="62" applyFont="1" applyBorder="1" applyAlignment="1">
      <alignment horizontal="center" vertical="top"/>
      <protection/>
    </xf>
    <xf numFmtId="0" fontId="18" fillId="0" borderId="72" xfId="62" applyFont="1" applyBorder="1" applyAlignment="1">
      <alignment horizontal="center" vertical="top"/>
      <protection/>
    </xf>
    <xf numFmtId="0" fontId="18" fillId="0" borderId="73" xfId="62" applyFont="1" applyBorder="1" applyAlignment="1">
      <alignment horizontal="center" vertical="top"/>
      <protection/>
    </xf>
    <xf numFmtId="165" fontId="18" fillId="0" borderId="56" xfId="42" applyNumberFormat="1" applyFont="1" applyBorder="1" applyAlignment="1">
      <alignment/>
    </xf>
    <xf numFmtId="165" fontId="18" fillId="0" borderId="32" xfId="42" applyNumberFormat="1" applyFont="1" applyBorder="1" applyAlignment="1">
      <alignment/>
    </xf>
    <xf numFmtId="165" fontId="18" fillId="0" borderId="41" xfId="42" applyNumberFormat="1" applyFont="1" applyBorder="1" applyAlignment="1">
      <alignment/>
    </xf>
    <xf numFmtId="0" fontId="18" fillId="0" borderId="10" xfId="62" applyFont="1" applyBorder="1" applyAlignment="1">
      <alignment horizontal="left"/>
      <protection/>
    </xf>
    <xf numFmtId="165" fontId="18" fillId="0" borderId="50" xfId="42" applyNumberFormat="1" applyFont="1" applyBorder="1" applyAlignment="1">
      <alignment horizontal="center"/>
    </xf>
    <xf numFmtId="165" fontId="18" fillId="0" borderId="49" xfId="42" applyNumberFormat="1" applyFont="1" applyBorder="1" applyAlignment="1">
      <alignment horizontal="center"/>
    </xf>
    <xf numFmtId="165" fontId="14" fillId="0" borderId="57" xfId="42" applyNumberFormat="1" applyFont="1" applyBorder="1" applyAlignment="1">
      <alignment horizontal="center"/>
    </xf>
    <xf numFmtId="165" fontId="14" fillId="0" borderId="15" xfId="42" applyNumberFormat="1" applyFont="1" applyBorder="1" applyAlignment="1">
      <alignment horizontal="center"/>
    </xf>
    <xf numFmtId="165" fontId="14" fillId="0" borderId="58" xfId="42" applyNumberFormat="1" applyFont="1" applyBorder="1" applyAlignment="1">
      <alignment horizontal="center"/>
    </xf>
    <xf numFmtId="165" fontId="14" fillId="0" borderId="52" xfId="42" applyNumberFormat="1" applyFont="1" applyBorder="1" applyAlignment="1">
      <alignment horizontal="center"/>
    </xf>
    <xf numFmtId="165" fontId="14" fillId="0" borderId="20" xfId="42" applyNumberFormat="1" applyFont="1" applyBorder="1" applyAlignment="1">
      <alignment horizontal="center"/>
    </xf>
    <xf numFmtId="165" fontId="14" fillId="0" borderId="116" xfId="42" applyNumberFormat="1" applyFont="1" applyBorder="1" applyAlignment="1">
      <alignment horizontal="center"/>
    </xf>
    <xf numFmtId="0" fontId="18" fillId="0" borderId="34" xfId="62" applyFont="1" applyBorder="1" applyAlignment="1">
      <alignment horizontal="left"/>
      <protection/>
    </xf>
    <xf numFmtId="165" fontId="18" fillId="0" borderId="34" xfId="62" applyNumberFormat="1" applyFont="1" applyBorder="1" applyAlignment="1">
      <alignment horizontal="center"/>
      <protection/>
    </xf>
    <xf numFmtId="0" fontId="18" fillId="0" borderId="46" xfId="62" applyFont="1" applyBorder="1" applyAlignment="1">
      <alignment horizontal="center"/>
      <protection/>
    </xf>
    <xf numFmtId="165" fontId="18" fillId="0" borderId="56" xfId="42" applyNumberFormat="1" applyFont="1" applyBorder="1" applyAlignment="1">
      <alignment horizontal="center"/>
    </xf>
    <xf numFmtId="165" fontId="18" fillId="0" borderId="32" xfId="42" applyNumberFormat="1" applyFont="1" applyBorder="1" applyAlignment="1">
      <alignment horizontal="center"/>
    </xf>
    <xf numFmtId="165" fontId="18" fillId="0" borderId="41" xfId="42" applyNumberFormat="1" applyFont="1" applyBorder="1" applyAlignment="1">
      <alignment horizontal="center"/>
    </xf>
    <xf numFmtId="0" fontId="14" fillId="0" borderId="26" xfId="62" applyFont="1" applyBorder="1" applyAlignment="1">
      <alignment/>
      <protection/>
    </xf>
    <xf numFmtId="165" fontId="14" fillId="0" borderId="26" xfId="42" applyNumberFormat="1" applyFont="1" applyBorder="1" applyAlignment="1">
      <alignment horizontal="center"/>
    </xf>
    <xf numFmtId="165" fontId="14" fillId="0" borderId="47" xfId="42" applyNumberFormat="1" applyFont="1" applyBorder="1" applyAlignment="1">
      <alignment horizontal="center"/>
    </xf>
    <xf numFmtId="165" fontId="14" fillId="0" borderId="27" xfId="42" applyNumberFormat="1" applyFont="1" applyBorder="1" applyAlignment="1">
      <alignment horizontal="center"/>
    </xf>
    <xf numFmtId="165" fontId="14" fillId="0" borderId="38" xfId="42" applyNumberFormat="1" applyFont="1" applyBorder="1" applyAlignment="1">
      <alignment horizontal="center"/>
    </xf>
    <xf numFmtId="0" fontId="14" fillId="0" borderId="44" xfId="62" applyFont="1" applyBorder="1" applyAlignment="1">
      <alignment/>
      <protection/>
    </xf>
    <xf numFmtId="165" fontId="14" fillId="0" borderId="44" xfId="42" applyNumberFormat="1" applyFont="1" applyBorder="1" applyAlignment="1">
      <alignment horizontal="center"/>
    </xf>
    <xf numFmtId="165" fontId="14" fillId="0" borderId="45" xfId="42" applyNumberFormat="1" applyFont="1" applyBorder="1" applyAlignment="1">
      <alignment horizontal="center"/>
    </xf>
    <xf numFmtId="0" fontId="14" fillId="0" borderId="57" xfId="62" applyFont="1" applyBorder="1" applyAlignment="1">
      <alignment horizontal="left"/>
      <protection/>
    </xf>
    <xf numFmtId="0" fontId="14" fillId="0" borderId="15" xfId="62" applyFont="1" applyBorder="1" applyAlignment="1">
      <alignment horizontal="left"/>
      <protection/>
    </xf>
    <xf numFmtId="0" fontId="14" fillId="0" borderId="21" xfId="62" applyFont="1" applyBorder="1" applyAlignment="1">
      <alignment horizontal="left"/>
      <protection/>
    </xf>
    <xf numFmtId="0" fontId="18" fillId="0" borderId="0" xfId="62" applyFont="1" applyBorder="1" applyAlignment="1">
      <alignment horizontal="left"/>
      <protection/>
    </xf>
    <xf numFmtId="165" fontId="0" fillId="0" borderId="27" xfId="42" applyNumberFormat="1" applyFont="1" applyBorder="1" applyAlignment="1">
      <alignment horizontal="center"/>
    </xf>
    <xf numFmtId="165" fontId="0" fillId="0" borderId="38" xfId="42" applyNumberFormat="1" applyFont="1" applyBorder="1" applyAlignment="1">
      <alignment horizontal="center"/>
    </xf>
    <xf numFmtId="165" fontId="18" fillId="0" borderId="0" xfId="42" applyNumberFormat="1" applyFont="1" applyBorder="1" applyAlignment="1">
      <alignment horizontal="center"/>
    </xf>
    <xf numFmtId="165" fontId="18" fillId="0" borderId="31" xfId="42" applyNumberFormat="1" applyFont="1" applyBorder="1" applyAlignment="1">
      <alignment horizontal="center"/>
    </xf>
    <xf numFmtId="0" fontId="18" fillId="0" borderId="19" xfId="62" applyFont="1" applyBorder="1" applyAlignment="1">
      <alignment horizontal="left"/>
      <protection/>
    </xf>
    <xf numFmtId="165" fontId="18" fillId="0" borderId="19" xfId="42" applyNumberFormat="1" applyFont="1" applyBorder="1" applyAlignment="1">
      <alignment horizontal="center"/>
    </xf>
    <xf numFmtId="165" fontId="18" fillId="0" borderId="43" xfId="42" applyNumberFormat="1" applyFont="1" applyBorder="1" applyAlignment="1">
      <alignment horizontal="center"/>
    </xf>
    <xf numFmtId="0" fontId="14" fillId="0" borderId="52" xfId="62" applyBorder="1" applyAlignment="1">
      <alignment horizontal="left"/>
      <protection/>
    </xf>
    <xf numFmtId="0" fontId="14" fillId="0" borderId="20" xfId="62" applyBorder="1" applyAlignment="1">
      <alignment horizontal="left"/>
      <protection/>
    </xf>
    <xf numFmtId="0" fontId="14" fillId="0" borderId="62" xfId="62" applyBorder="1" applyAlignment="1">
      <alignment horizontal="left"/>
      <protection/>
    </xf>
    <xf numFmtId="0" fontId="18" fillId="0" borderId="28" xfId="62" applyFont="1" applyBorder="1" applyAlignment="1">
      <alignment horizontal="left"/>
      <protection/>
    </xf>
    <xf numFmtId="165" fontId="18" fillId="0" borderId="28" xfId="42" applyNumberFormat="1" applyFont="1" applyBorder="1" applyAlignment="1">
      <alignment horizontal="center"/>
    </xf>
    <xf numFmtId="165" fontId="18" fillId="0" borderId="36" xfId="42" applyNumberFormat="1" applyFont="1" applyBorder="1" applyAlignment="1">
      <alignment horizontal="center"/>
    </xf>
    <xf numFmtId="0" fontId="14" fillId="0" borderId="52" xfId="62" applyFont="1" applyBorder="1" applyAlignment="1">
      <alignment horizontal="left" vertical="top"/>
      <protection/>
    </xf>
    <xf numFmtId="0" fontId="14" fillId="0" borderId="20" xfId="62" applyFont="1" applyBorder="1" applyAlignment="1">
      <alignment horizontal="left" vertical="top"/>
      <protection/>
    </xf>
    <xf numFmtId="0" fontId="14" fillId="0" borderId="62" xfId="62" applyFont="1" applyBorder="1" applyAlignment="1">
      <alignment horizontal="left" vertical="top"/>
      <protection/>
    </xf>
    <xf numFmtId="0" fontId="18" fillId="0" borderId="11" xfId="62" applyFont="1" applyBorder="1" applyAlignment="1">
      <alignment horizontal="center" vertical="top"/>
      <protection/>
    </xf>
    <xf numFmtId="0" fontId="18" fillId="0" borderId="13" xfId="62" applyFont="1" applyBorder="1" applyAlignment="1">
      <alignment horizontal="center" vertical="top"/>
      <protection/>
    </xf>
    <xf numFmtId="0" fontId="18" fillId="0" borderId="18" xfId="62" applyFont="1" applyBorder="1" applyAlignment="1">
      <alignment horizontal="center" vertical="top"/>
      <protection/>
    </xf>
    <xf numFmtId="165" fontId="18" fillId="0" borderId="34" xfId="42" applyNumberFormat="1" applyFont="1" applyBorder="1" applyAlignment="1">
      <alignment horizontal="center"/>
    </xf>
    <xf numFmtId="165" fontId="18" fillId="0" borderId="46" xfId="42" applyNumberFormat="1" applyFont="1" applyBorder="1" applyAlignment="1">
      <alignment horizontal="center"/>
    </xf>
    <xf numFmtId="0" fontId="14" fillId="0" borderId="52" xfId="62" applyFont="1" applyFill="1" applyBorder="1" applyAlignment="1">
      <alignment horizontal="left"/>
      <protection/>
    </xf>
    <xf numFmtId="0" fontId="14" fillId="0" borderId="20" xfId="62" applyFont="1" applyFill="1" applyBorder="1" applyAlignment="1">
      <alignment horizontal="left"/>
      <protection/>
    </xf>
    <xf numFmtId="0" fontId="14" fillId="0" borderId="62" xfId="62" applyFont="1" applyFill="1" applyBorder="1" applyAlignment="1">
      <alignment horizontal="left"/>
      <protection/>
    </xf>
    <xf numFmtId="0" fontId="14" fillId="0" borderId="27" xfId="62" applyFont="1" applyBorder="1" applyAlignment="1">
      <alignment/>
      <protection/>
    </xf>
    <xf numFmtId="0" fontId="14" fillId="0" borderId="57" xfId="62" applyFont="1" applyBorder="1" applyAlignment="1">
      <alignment horizontal="left" vertical="top"/>
      <protection/>
    </xf>
    <xf numFmtId="0" fontId="14" fillId="0" borderId="15" xfId="62" applyFont="1" applyBorder="1" applyAlignment="1">
      <alignment horizontal="left" vertical="top"/>
      <protection/>
    </xf>
    <xf numFmtId="0" fontId="14" fillId="0" borderId="21" xfId="62" applyFont="1" applyBorder="1" applyAlignment="1">
      <alignment horizontal="left" vertical="top"/>
      <protection/>
    </xf>
    <xf numFmtId="0" fontId="14" fillId="0" borderId="52" xfId="62" applyFont="1" applyBorder="1" applyAlignment="1">
      <alignment horizontal="left"/>
      <protection/>
    </xf>
    <xf numFmtId="0" fontId="14" fillId="0" borderId="20" xfId="62" applyFont="1" applyBorder="1" applyAlignment="1">
      <alignment horizontal="left"/>
      <protection/>
    </xf>
    <xf numFmtId="0" fontId="14" fillId="0" borderId="62" xfId="62" applyFont="1" applyBorder="1" applyAlignment="1">
      <alignment horizontal="left"/>
      <protection/>
    </xf>
    <xf numFmtId="0" fontId="18" fillId="0" borderId="71" xfId="62" applyFont="1" applyBorder="1" applyAlignment="1">
      <alignment horizontal="center" vertical="center"/>
      <protection/>
    </xf>
    <xf numFmtId="0" fontId="18" fillId="0" borderId="72" xfId="62" applyFont="1" applyBorder="1" applyAlignment="1">
      <alignment horizontal="center" vertical="center"/>
      <protection/>
    </xf>
    <xf numFmtId="0" fontId="18" fillId="0" borderId="73" xfId="62" applyFont="1" applyBorder="1" applyAlignment="1">
      <alignment horizontal="center" vertical="center"/>
      <protection/>
    </xf>
    <xf numFmtId="0" fontId="18" fillId="0" borderId="56" xfId="62" applyFont="1" applyBorder="1" applyAlignment="1">
      <alignment horizontal="left"/>
      <protection/>
    </xf>
    <xf numFmtId="0" fontId="18" fillId="0" borderId="32" xfId="62" applyFont="1" applyBorder="1" applyAlignment="1">
      <alignment horizontal="left"/>
      <protection/>
    </xf>
    <xf numFmtId="0" fontId="18" fillId="0" borderId="33" xfId="62" applyFont="1" applyBorder="1" applyAlignment="1">
      <alignment horizontal="left"/>
      <protection/>
    </xf>
    <xf numFmtId="165" fontId="18" fillId="0" borderId="10" xfId="42" applyNumberFormat="1" applyFont="1" applyBorder="1" applyAlignment="1">
      <alignment horizontal="center"/>
    </xf>
    <xf numFmtId="0" fontId="18" fillId="0" borderId="14" xfId="62" applyFont="1" applyBorder="1" applyAlignment="1">
      <alignment horizontal="center"/>
      <protection/>
    </xf>
    <xf numFmtId="0" fontId="18" fillId="0" borderId="10" xfId="62" applyFont="1" applyBorder="1" applyAlignment="1">
      <alignment horizontal="center"/>
      <protection/>
    </xf>
    <xf numFmtId="0" fontId="18" fillId="0" borderId="49" xfId="62" applyFont="1" applyBorder="1" applyAlignment="1">
      <alignment horizontal="center"/>
      <protection/>
    </xf>
    <xf numFmtId="165" fontId="18" fillId="0" borderId="14" xfId="42" applyNumberFormat="1" applyFont="1" applyBorder="1" applyAlignment="1">
      <alignment horizontal="center"/>
    </xf>
    <xf numFmtId="0" fontId="14" fillId="0" borderId="26" xfId="62" applyFont="1" applyBorder="1" applyAlignment="1">
      <alignment horizontal="left"/>
      <protection/>
    </xf>
    <xf numFmtId="0" fontId="14" fillId="0" borderId="27" xfId="62" applyFont="1" applyBorder="1" applyAlignment="1">
      <alignment horizontal="left"/>
      <protection/>
    </xf>
    <xf numFmtId="0" fontId="18" fillId="0" borderId="50" xfId="62" applyFont="1" applyBorder="1" applyAlignment="1">
      <alignment horizontal="left"/>
      <protection/>
    </xf>
    <xf numFmtId="0" fontId="18" fillId="0" borderId="115" xfId="62" applyFont="1" applyBorder="1" applyAlignment="1">
      <alignment horizontal="left"/>
      <protection/>
    </xf>
    <xf numFmtId="0" fontId="20" fillId="0" borderId="0" xfId="63" applyFont="1" applyAlignment="1">
      <alignment horizontal="center"/>
      <protection/>
    </xf>
    <xf numFmtId="0" fontId="1" fillId="0" borderId="87" xfId="63" applyFont="1" applyBorder="1" applyAlignment="1">
      <alignment horizontal="center" vertical="center" wrapText="1"/>
      <protection/>
    </xf>
    <xf numFmtId="0" fontId="1" fillId="0" borderId="75" xfId="63" applyFont="1" applyBorder="1" applyAlignment="1">
      <alignment horizontal="center" vertical="center" wrapText="1"/>
      <protection/>
    </xf>
    <xf numFmtId="0" fontId="1" fillId="0" borderId="108" xfId="63" applyFont="1" applyBorder="1" applyAlignment="1">
      <alignment horizontal="center" vertical="center"/>
      <protection/>
    </xf>
    <xf numFmtId="0" fontId="1" fillId="0" borderId="26" xfId="63" applyFont="1" applyBorder="1" applyAlignment="1">
      <alignment horizontal="center" vertical="center"/>
      <protection/>
    </xf>
    <xf numFmtId="0" fontId="1" fillId="0" borderId="117" xfId="63" applyFont="1" applyBorder="1" applyAlignment="1">
      <alignment horizontal="center" vertical="center" wrapText="1"/>
      <protection/>
    </xf>
    <xf numFmtId="0" fontId="1" fillId="0" borderId="25" xfId="63" applyFont="1" applyBorder="1" applyAlignment="1">
      <alignment horizontal="center" vertical="center" wrapText="1"/>
      <protection/>
    </xf>
    <xf numFmtId="0" fontId="23" fillId="0" borderId="118" xfId="63" applyFont="1" applyBorder="1" applyAlignment="1">
      <alignment horizontal="left" vertical="center" wrapText="1"/>
      <protection/>
    </xf>
    <xf numFmtId="0" fontId="0" fillId="0" borderId="15" xfId="63" applyBorder="1" applyAlignment="1">
      <alignment horizontal="left"/>
      <protection/>
    </xf>
    <xf numFmtId="0" fontId="0" fillId="0" borderId="21" xfId="63" applyBorder="1" applyAlignment="1">
      <alignment horizontal="left"/>
      <protection/>
    </xf>
    <xf numFmtId="0" fontId="23" fillId="0" borderId="15" xfId="63" applyFont="1" applyBorder="1" applyAlignment="1">
      <alignment horizontal="left"/>
      <protection/>
    </xf>
    <xf numFmtId="0" fontId="23" fillId="0" borderId="21" xfId="63" applyFont="1" applyBorder="1" applyAlignment="1">
      <alignment horizontal="left"/>
      <protection/>
    </xf>
    <xf numFmtId="0" fontId="1" fillId="0" borderId="0" xfId="63" applyFont="1" applyBorder="1" applyAlignment="1">
      <alignment horizontal="left" indent="1"/>
      <protection/>
    </xf>
    <xf numFmtId="0" fontId="1" fillId="0" borderId="37" xfId="63" applyFont="1" applyBorder="1" applyAlignment="1">
      <alignment horizontal="left" indent="1"/>
      <protection/>
    </xf>
    <xf numFmtId="0" fontId="1" fillId="0" borderId="16" xfId="63" applyFont="1" applyBorder="1" applyAlignment="1">
      <alignment horizontal="left" indent="1"/>
      <protection/>
    </xf>
    <xf numFmtId="0" fontId="1" fillId="0" borderId="59" xfId="63" applyFont="1" applyBorder="1" applyAlignment="1">
      <alignment horizontal="left" indent="1"/>
      <protection/>
    </xf>
    <xf numFmtId="0" fontId="1" fillId="0" borderId="0" xfId="63" applyFont="1" applyBorder="1" applyAlignment="1">
      <alignment horizontal="left"/>
      <protection/>
    </xf>
    <xf numFmtId="0" fontId="1" fillId="0" borderId="37" xfId="63" applyFont="1" applyBorder="1" applyAlignment="1">
      <alignment horizontal="left"/>
      <protection/>
    </xf>
    <xf numFmtId="0" fontId="1" fillId="0" borderId="17" xfId="63" applyFont="1" applyBorder="1" applyAlignment="1">
      <alignment horizontal="left" indent="1"/>
      <protection/>
    </xf>
    <xf numFmtId="0" fontId="0" fillId="0" borderId="17" xfId="63" applyBorder="1" applyAlignment="1">
      <alignment horizontal="left" indent="1"/>
      <protection/>
    </xf>
    <xf numFmtId="0" fontId="0" fillId="0" borderId="94" xfId="63" applyBorder="1" applyAlignment="1">
      <alignment horizontal="left" indent="1"/>
      <protection/>
    </xf>
    <xf numFmtId="0" fontId="0" fillId="0" borderId="0" xfId="63" applyBorder="1" applyAlignment="1">
      <alignment horizontal="left"/>
      <protection/>
    </xf>
    <xf numFmtId="0" fontId="0" fillId="0" borderId="37" xfId="63" applyBorder="1" applyAlignment="1">
      <alignment horizontal="left"/>
      <protection/>
    </xf>
    <xf numFmtId="0" fontId="23" fillId="0" borderId="57" xfId="63" applyFont="1" applyBorder="1" applyAlignment="1">
      <alignment horizontal="left"/>
      <protection/>
    </xf>
    <xf numFmtId="0" fontId="1" fillId="0" borderId="94" xfId="63" applyFont="1" applyBorder="1" applyAlignment="1">
      <alignment horizontal="left" indent="1"/>
      <protection/>
    </xf>
    <xf numFmtId="0" fontId="23" fillId="0" borderId="119" xfId="63" applyFont="1" applyBorder="1" applyAlignment="1">
      <alignment horizontal="left"/>
      <protection/>
    </xf>
    <xf numFmtId="0" fontId="23" fillId="0" borderId="80" xfId="63" applyFont="1" applyBorder="1" applyAlignment="1">
      <alignment horizontal="left"/>
      <protection/>
    </xf>
    <xf numFmtId="0" fontId="1" fillId="0" borderId="21" xfId="63" applyFont="1" applyBorder="1" applyAlignment="1">
      <alignment horizontal="left"/>
      <protection/>
    </xf>
    <xf numFmtId="0" fontId="1" fillId="0" borderId="26" xfId="63" applyFont="1" applyBorder="1" applyAlignment="1">
      <alignment horizontal="left"/>
      <protection/>
    </xf>
    <xf numFmtId="0" fontId="1" fillId="0" borderId="94" xfId="63" applyFont="1" applyBorder="1" applyAlignment="1">
      <alignment horizontal="left"/>
      <protection/>
    </xf>
    <xf numFmtId="0" fontId="0" fillId="0" borderId="29" xfId="63" applyBorder="1" applyAlignment="1">
      <alignment horizontal="left"/>
      <protection/>
    </xf>
    <xf numFmtId="0" fontId="1" fillId="0" borderId="15" xfId="63" applyFont="1" applyBorder="1" applyAlignment="1">
      <alignment horizontal="left"/>
      <protection/>
    </xf>
    <xf numFmtId="0" fontId="23" fillId="0" borderId="26" xfId="63" applyFont="1" applyBorder="1" applyAlignment="1">
      <alignment horizontal="left"/>
      <protection/>
    </xf>
    <xf numFmtId="0" fontId="23" fillId="0" borderId="120" xfId="63" applyFont="1" applyBorder="1" applyAlignment="1">
      <alignment horizontal="left"/>
      <protection/>
    </xf>
    <xf numFmtId="0" fontId="3" fillId="0" borderId="15" xfId="63" applyFont="1" applyBorder="1" applyAlignment="1">
      <alignment horizontal="left"/>
      <protection/>
    </xf>
    <xf numFmtId="0" fontId="3" fillId="0" borderId="21" xfId="63" applyFont="1" applyBorder="1" applyAlignment="1">
      <alignment horizontal="left"/>
      <protection/>
    </xf>
    <xf numFmtId="0" fontId="23" fillId="0" borderId="15" xfId="63" applyFont="1" applyBorder="1" applyAlignment="1">
      <alignment/>
      <protection/>
    </xf>
    <xf numFmtId="0" fontId="23" fillId="0" borderId="21" xfId="63" applyFont="1" applyBorder="1" applyAlignment="1">
      <alignment/>
      <protection/>
    </xf>
    <xf numFmtId="0" fontId="0" fillId="0" borderId="15" xfId="63" applyBorder="1">
      <alignment/>
      <protection/>
    </xf>
    <xf numFmtId="0" fontId="0" fillId="0" borderId="21" xfId="63" applyBorder="1">
      <alignment/>
      <protection/>
    </xf>
    <xf numFmtId="0" fontId="23" fillId="0" borderId="17" xfId="63" applyFont="1" applyBorder="1" applyAlignment="1">
      <alignment horizontal="left"/>
      <protection/>
    </xf>
    <xf numFmtId="0" fontId="23" fillId="0" borderId="94" xfId="63" applyFont="1" applyBorder="1" applyAlignment="1">
      <alignment horizontal="left"/>
      <protection/>
    </xf>
    <xf numFmtId="0" fontId="0" fillId="0" borderId="74" xfId="63" applyFont="1" applyBorder="1" applyAlignment="1">
      <alignment horizontal="center" vertical="center" wrapText="1"/>
      <protection/>
    </xf>
    <xf numFmtId="0" fontId="0" fillId="0" borderId="89" xfId="63" applyFont="1" applyBorder="1" applyAlignment="1">
      <alignment horizontal="center" vertical="center" wrapText="1"/>
      <protection/>
    </xf>
    <xf numFmtId="0" fontId="0" fillId="0" borderId="34" xfId="63" applyFont="1" applyBorder="1" applyAlignment="1">
      <alignment horizontal="center" vertical="center"/>
      <protection/>
    </xf>
    <xf numFmtId="0" fontId="0" fillId="0" borderId="26" xfId="63" applyFont="1" applyBorder="1" applyAlignment="1">
      <alignment horizontal="center" vertical="center"/>
      <protection/>
    </xf>
    <xf numFmtId="0" fontId="3" fillId="0" borderId="98" xfId="63" applyFont="1" applyBorder="1" applyAlignment="1">
      <alignment horizontal="left" vertical="center" wrapText="1"/>
      <protection/>
    </xf>
    <xf numFmtId="0" fontId="0" fillId="0" borderId="15" xfId="63" applyFont="1" applyBorder="1" applyAlignment="1">
      <alignment horizontal="left"/>
      <protection/>
    </xf>
    <xf numFmtId="0" fontId="0" fillId="0" borderId="21" xfId="63" applyFont="1" applyBorder="1" applyAlignment="1">
      <alignment horizontal="left"/>
      <protection/>
    </xf>
    <xf numFmtId="0" fontId="0" fillId="0" borderId="0" xfId="63" applyFont="1" applyBorder="1" applyAlignment="1">
      <alignment horizontal="left" indent="1"/>
      <protection/>
    </xf>
    <xf numFmtId="0" fontId="0" fillId="0" borderId="37" xfId="63" applyFont="1" applyBorder="1" applyAlignment="1">
      <alignment horizontal="left" indent="1"/>
      <protection/>
    </xf>
    <xf numFmtId="0" fontId="0" fillId="0" borderId="16" xfId="63" applyFont="1" applyBorder="1" applyAlignment="1">
      <alignment horizontal="left" indent="1"/>
      <protection/>
    </xf>
    <xf numFmtId="0" fontId="0" fillId="0" borderId="59" xfId="63" applyFont="1" applyBorder="1" applyAlignment="1">
      <alignment horizontal="left" indent="1"/>
      <protection/>
    </xf>
    <xf numFmtId="0" fontId="0" fillId="0" borderId="0" xfId="63" applyFont="1" applyBorder="1" applyAlignment="1">
      <alignment horizontal="left"/>
      <protection/>
    </xf>
    <xf numFmtId="0" fontId="0" fillId="0" borderId="37" xfId="63" applyFont="1" applyBorder="1" applyAlignment="1">
      <alignment horizontal="left"/>
      <protection/>
    </xf>
    <xf numFmtId="0" fontId="3" fillId="0" borderId="57" xfId="63" applyFont="1" applyBorder="1" applyAlignment="1">
      <alignment horizontal="left"/>
      <protection/>
    </xf>
    <xf numFmtId="0" fontId="0" fillId="0" borderId="17" xfId="63" applyFont="1" applyBorder="1" applyAlignment="1">
      <alignment horizontal="left" indent="1"/>
      <protection/>
    </xf>
    <xf numFmtId="0" fontId="0" fillId="0" borderId="94" xfId="63" applyFont="1" applyBorder="1" applyAlignment="1">
      <alignment horizontal="left" indent="1"/>
      <protection/>
    </xf>
    <xf numFmtId="0" fontId="3" fillId="0" borderId="15" xfId="63" applyFont="1" applyBorder="1" applyAlignment="1">
      <alignment/>
      <protection/>
    </xf>
    <xf numFmtId="0" fontId="3" fillId="0" borderId="21" xfId="63" applyFont="1" applyBorder="1" applyAlignment="1">
      <alignment/>
      <protection/>
    </xf>
    <xf numFmtId="0" fontId="3" fillId="0" borderId="17" xfId="63" applyFont="1" applyBorder="1" applyAlignment="1">
      <alignment horizontal="left"/>
      <protection/>
    </xf>
    <xf numFmtId="0" fontId="3" fillId="0" borderId="94" xfId="63" applyFont="1" applyBorder="1" applyAlignment="1">
      <alignment horizontal="left"/>
      <protection/>
    </xf>
    <xf numFmtId="0" fontId="9" fillId="0" borderId="20" xfId="63" applyFont="1" applyBorder="1" applyAlignment="1">
      <alignment horizontal="left"/>
      <protection/>
    </xf>
    <xf numFmtId="0" fontId="9" fillId="0" borderId="62" xfId="63" applyFont="1" applyBorder="1" applyAlignment="1">
      <alignment horizontal="left"/>
      <protection/>
    </xf>
    <xf numFmtId="0" fontId="3" fillId="0" borderId="26" xfId="63" applyFont="1" applyBorder="1" applyAlignment="1">
      <alignment horizontal="left"/>
      <protection/>
    </xf>
    <xf numFmtId="0" fontId="0" fillId="0" borderId="26" xfId="63" applyFont="1" applyBorder="1" applyAlignment="1">
      <alignment horizontal="left"/>
      <protection/>
    </xf>
    <xf numFmtId="0" fontId="0" fillId="0" borderId="94" xfId="63" applyFont="1" applyBorder="1" applyAlignment="1">
      <alignment horizontal="left"/>
      <protection/>
    </xf>
    <xf numFmtId="0" fontId="0" fillId="0" borderId="29" xfId="63" applyFont="1" applyBorder="1" applyAlignment="1">
      <alignment horizontal="left"/>
      <protection/>
    </xf>
    <xf numFmtId="0" fontId="0" fillId="0" borderId="57" xfId="63" applyFont="1" applyBorder="1" applyAlignment="1">
      <alignment horizontal="left"/>
      <protection/>
    </xf>
    <xf numFmtId="0" fontId="9" fillId="0" borderId="27" xfId="63" applyFont="1" applyBorder="1" applyAlignment="1">
      <alignment horizontal="left"/>
      <protection/>
    </xf>
    <xf numFmtId="0" fontId="0" fillId="0" borderId="0" xfId="63" applyFont="1" applyAlignment="1">
      <alignment horizontal="center"/>
      <protection/>
    </xf>
    <xf numFmtId="0" fontId="3" fillId="0" borderId="0" xfId="63" applyFont="1" applyAlignment="1">
      <alignment horizontal="center"/>
      <protection/>
    </xf>
    <xf numFmtId="0" fontId="1" fillId="0" borderId="121" xfId="63" applyFont="1" applyBorder="1" applyAlignment="1">
      <alignment horizontal="center" vertical="center" wrapText="1"/>
      <protection/>
    </xf>
    <xf numFmtId="0" fontId="1" fillId="0" borderId="85" xfId="63" applyFont="1" applyBorder="1" applyAlignment="1">
      <alignment horizontal="center" vertical="center" wrapText="1"/>
      <protection/>
    </xf>
    <xf numFmtId="0" fontId="1" fillId="0" borderId="29" xfId="63" applyFont="1" applyBorder="1" applyAlignment="1">
      <alignment horizontal="left"/>
      <protection/>
    </xf>
    <xf numFmtId="0" fontId="1" fillId="0" borderId="30" xfId="63" applyFont="1" applyBorder="1" applyAlignment="1">
      <alignment horizontal="left"/>
      <protection/>
    </xf>
    <xf numFmtId="0" fontId="0" fillId="0" borderId="0" xfId="63" applyAlignment="1">
      <alignment horizontal="center"/>
      <protection/>
    </xf>
    <xf numFmtId="0" fontId="23" fillId="0" borderId="30" xfId="63" applyFont="1" applyBorder="1" applyAlignment="1">
      <alignment horizontal="left"/>
      <protection/>
    </xf>
    <xf numFmtId="0" fontId="23" fillId="0" borderId="122" xfId="63" applyFont="1" applyBorder="1" applyAlignment="1">
      <alignment/>
      <protection/>
    </xf>
    <xf numFmtId="0" fontId="23" fillId="0" borderId="120" xfId="63" applyFont="1" applyBorder="1" applyAlignment="1">
      <alignment/>
      <protection/>
    </xf>
    <xf numFmtId="0" fontId="23" fillId="0" borderId="119" xfId="63" applyFont="1" applyBorder="1" applyAlignment="1">
      <alignment/>
      <protection/>
    </xf>
    <xf numFmtId="0" fontId="23" fillId="0" borderId="108" xfId="63" applyFont="1" applyBorder="1" applyAlignment="1">
      <alignment horizontal="left"/>
      <protection/>
    </xf>
    <xf numFmtId="0" fontId="1" fillId="0" borderId="53" xfId="63" applyFont="1" applyBorder="1" applyAlignment="1">
      <alignment horizontal="left"/>
      <protection/>
    </xf>
    <xf numFmtId="0" fontId="23" fillId="0" borderId="0" xfId="63" applyFont="1" applyBorder="1" applyAlignment="1">
      <alignment horizontal="left"/>
      <protection/>
    </xf>
    <xf numFmtId="0" fontId="23" fillId="0" borderId="37" xfId="63" applyFont="1" applyBorder="1" applyAlignment="1">
      <alignment horizontal="left"/>
      <protection/>
    </xf>
    <xf numFmtId="0" fontId="23" fillId="0" borderId="57" xfId="63" applyFont="1" applyBorder="1" applyAlignment="1">
      <alignment horizontal="left" wrapText="1"/>
      <protection/>
    </xf>
    <xf numFmtId="0" fontId="23" fillId="0" borderId="15" xfId="63" applyFont="1" applyBorder="1" applyAlignment="1">
      <alignment horizontal="left" wrapText="1"/>
      <protection/>
    </xf>
    <xf numFmtId="0" fontId="23" fillId="0" borderId="21" xfId="63" applyFont="1" applyBorder="1" applyAlignment="1">
      <alignment horizontal="left" wrapText="1"/>
      <protection/>
    </xf>
    <xf numFmtId="0" fontId="0" fillId="0" borderId="51" xfId="63" applyFont="1" applyBorder="1" applyAlignment="1">
      <alignment horizontal="left" wrapText="1"/>
      <protection/>
    </xf>
    <xf numFmtId="0" fontId="0" fillId="0" borderId="16" xfId="63" applyFont="1" applyBorder="1" applyAlignment="1">
      <alignment horizontal="left" wrapText="1"/>
      <protection/>
    </xf>
    <xf numFmtId="0" fontId="0" fillId="0" borderId="59" xfId="63" applyFont="1" applyBorder="1" applyAlignment="1">
      <alignment horizontal="left" wrapText="1"/>
      <protection/>
    </xf>
    <xf numFmtId="0" fontId="3" fillId="0" borderId="97" xfId="63" applyFont="1" applyBorder="1" applyAlignment="1">
      <alignment horizontal="left"/>
      <protection/>
    </xf>
    <xf numFmtId="0" fontId="3" fillId="0" borderId="51" xfId="63" applyFont="1" applyBorder="1" applyAlignment="1">
      <alignment horizontal="left"/>
      <protection/>
    </xf>
    <xf numFmtId="0" fontId="3" fillId="0" borderId="16" xfId="63" applyFont="1" applyBorder="1" applyAlignment="1">
      <alignment horizontal="left"/>
      <protection/>
    </xf>
    <xf numFmtId="0" fontId="3" fillId="0" borderId="59" xfId="63" applyFont="1" applyBorder="1" applyAlignment="1">
      <alignment horizontal="left"/>
      <protection/>
    </xf>
    <xf numFmtId="0" fontId="9" fillId="0" borderId="52" xfId="63" applyFont="1" applyBorder="1" applyAlignment="1">
      <alignment horizontal="left"/>
      <protection/>
    </xf>
    <xf numFmtId="0" fontId="3" fillId="0" borderId="56" xfId="63" applyFont="1" applyBorder="1" applyAlignment="1">
      <alignment horizontal="left"/>
      <protection/>
    </xf>
    <xf numFmtId="0" fontId="3" fillId="0" borderId="32" xfId="63" applyFont="1" applyBorder="1" applyAlignment="1">
      <alignment horizontal="left"/>
      <protection/>
    </xf>
    <xf numFmtId="0" fontId="3" fillId="0" borderId="33" xfId="63" applyFont="1" applyBorder="1" applyAlignment="1">
      <alignment horizontal="left"/>
      <protection/>
    </xf>
    <xf numFmtId="0" fontId="0" fillId="0" borderId="97" xfId="63" applyFont="1" applyBorder="1" applyAlignment="1">
      <alignment horizontal="left"/>
      <protection/>
    </xf>
    <xf numFmtId="0" fontId="0" fillId="0" borderId="17" xfId="63" applyFont="1" applyBorder="1" applyAlignment="1">
      <alignment horizontal="left"/>
      <protection/>
    </xf>
    <xf numFmtId="0" fontId="0" fillId="0" borderId="53" xfId="63" applyFont="1" applyBorder="1" applyAlignment="1">
      <alignment horizontal="left"/>
      <protection/>
    </xf>
    <xf numFmtId="0" fontId="0" fillId="0" borderId="71" xfId="63" applyFont="1" applyBorder="1" applyAlignment="1">
      <alignment horizontal="center" vertical="center" wrapText="1"/>
      <protection/>
    </xf>
    <xf numFmtId="0" fontId="0" fillId="0" borderId="92" xfId="63" applyFont="1" applyBorder="1" applyAlignment="1">
      <alignment horizontal="center" vertical="center" wrapText="1"/>
      <protection/>
    </xf>
    <xf numFmtId="0" fontId="0" fillId="0" borderId="54" xfId="63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/>
      <protection/>
    </xf>
    <xf numFmtId="0" fontId="0" fillId="0" borderId="123" xfId="63" applyFont="1" applyBorder="1" applyAlignment="1">
      <alignment horizontal="center" vertical="center"/>
      <protection/>
    </xf>
    <xf numFmtId="0" fontId="0" fillId="0" borderId="51" xfId="63" applyFont="1" applyBorder="1" applyAlignment="1">
      <alignment horizontal="center" vertical="center"/>
      <protection/>
    </xf>
    <xf numFmtId="0" fontId="0" fillId="0" borderId="16" xfId="63" applyFont="1" applyBorder="1" applyAlignment="1">
      <alignment horizontal="center" vertical="center"/>
      <protection/>
    </xf>
    <xf numFmtId="0" fontId="0" fillId="0" borderId="59" xfId="63" applyFont="1" applyBorder="1" applyAlignment="1">
      <alignment horizontal="center" vertical="center"/>
      <protection/>
    </xf>
    <xf numFmtId="0" fontId="0" fillId="0" borderId="91" xfId="63" applyFont="1" applyBorder="1" applyAlignment="1">
      <alignment horizontal="center" vertical="center" wrapText="1"/>
      <protection/>
    </xf>
    <xf numFmtId="0" fontId="0" fillId="0" borderId="35" xfId="63" applyFont="1" applyBorder="1" applyAlignment="1">
      <alignment horizontal="center" vertical="center" wrapText="1"/>
      <protection/>
    </xf>
    <xf numFmtId="0" fontId="9" fillId="0" borderId="52" xfId="63" applyFont="1" applyBorder="1" applyAlignment="1">
      <alignment/>
      <protection/>
    </xf>
    <xf numFmtId="0" fontId="9" fillId="0" borderId="20" xfId="63" applyFont="1" applyBorder="1" applyAlignment="1">
      <alignment/>
      <protection/>
    </xf>
    <xf numFmtId="0" fontId="9" fillId="0" borderId="62" xfId="63" applyFont="1" applyBorder="1" applyAlignment="1">
      <alignment/>
      <protection/>
    </xf>
    <xf numFmtId="0" fontId="0" fillId="0" borderId="53" xfId="63" applyFont="1" applyBorder="1" applyAlignment="1">
      <alignment horizontal="left" wrapText="1"/>
      <protection/>
    </xf>
    <xf numFmtId="0" fontId="0" fillId="0" borderId="0" xfId="63" applyFont="1" applyBorder="1" applyAlignment="1">
      <alignment horizontal="left" wrapText="1"/>
      <protection/>
    </xf>
    <xf numFmtId="0" fontId="0" fillId="0" borderId="37" xfId="63" applyFont="1" applyBorder="1" applyAlignment="1">
      <alignment horizontal="left" wrapText="1"/>
      <protection/>
    </xf>
    <xf numFmtId="0" fontId="0" fillId="0" borderId="51" xfId="63" applyFont="1" applyBorder="1" applyAlignment="1">
      <alignment horizontal="left"/>
      <protection/>
    </xf>
    <xf numFmtId="0" fontId="0" fillId="0" borderId="16" xfId="63" applyFont="1" applyBorder="1" applyAlignment="1">
      <alignment horizontal="left"/>
      <protection/>
    </xf>
    <xf numFmtId="0" fontId="0" fillId="0" borderId="59" xfId="63" applyFont="1" applyBorder="1" applyAlignment="1">
      <alignment horizontal="left"/>
      <protection/>
    </xf>
    <xf numFmtId="0" fontId="3" fillId="0" borderId="57" xfId="63" applyFont="1" applyBorder="1" applyAlignment="1">
      <alignment horizontal="left" wrapText="1"/>
      <protection/>
    </xf>
    <xf numFmtId="0" fontId="3" fillId="0" borderId="15" xfId="63" applyFont="1" applyBorder="1" applyAlignment="1">
      <alignment horizontal="left" wrapText="1"/>
      <protection/>
    </xf>
    <xf numFmtId="0" fontId="3" fillId="0" borderId="21" xfId="63" applyFont="1" applyBorder="1" applyAlignment="1">
      <alignment horizontal="left" wrapText="1"/>
      <protection/>
    </xf>
    <xf numFmtId="0" fontId="3" fillId="0" borderId="26" xfId="63" applyFont="1" applyBorder="1" applyAlignment="1">
      <alignment horizontal="left" wrapText="1"/>
      <protection/>
    </xf>
    <xf numFmtId="0" fontId="0" fillId="0" borderId="29" xfId="63" applyFont="1" applyBorder="1" applyAlignment="1">
      <alignment horizontal="left" wrapText="1"/>
      <protection/>
    </xf>
    <xf numFmtId="0" fontId="0" fillId="0" borderId="30" xfId="63" applyFont="1" applyBorder="1" applyAlignment="1">
      <alignment horizontal="left" wrapText="1"/>
      <protection/>
    </xf>
    <xf numFmtId="0" fontId="3" fillId="0" borderId="30" xfId="63" applyFont="1" applyBorder="1" applyAlignment="1">
      <alignment horizontal="left" wrapText="1"/>
      <protection/>
    </xf>
    <xf numFmtId="0" fontId="3" fillId="0" borderId="48" xfId="63" applyFont="1" applyBorder="1" applyAlignment="1">
      <alignment horizontal="left"/>
      <protection/>
    </xf>
    <xf numFmtId="0" fontId="3" fillId="0" borderId="16" xfId="63" applyFont="1" applyBorder="1" applyAlignment="1">
      <alignment horizontal="left" wrapText="1"/>
      <protection/>
    </xf>
    <xf numFmtId="0" fontId="3" fillId="0" borderId="59" xfId="63" applyFont="1" applyBorder="1" applyAlignment="1">
      <alignment horizontal="left" wrapText="1"/>
      <protection/>
    </xf>
    <xf numFmtId="0" fontId="0" fillId="0" borderId="57" xfId="63" applyBorder="1" applyAlignment="1">
      <alignment horizontal="left" wrapText="1"/>
      <protection/>
    </xf>
    <xf numFmtId="0" fontId="0" fillId="0" borderId="15" xfId="63" applyBorder="1" applyAlignment="1">
      <alignment horizontal="left" wrapText="1"/>
      <protection/>
    </xf>
    <xf numFmtId="0" fontId="0" fillId="0" borderId="21" xfId="63" applyBorder="1" applyAlignment="1">
      <alignment horizontal="left" wrapText="1"/>
      <protection/>
    </xf>
    <xf numFmtId="0" fontId="0" fillId="0" borderId="26" xfId="63" applyBorder="1" applyAlignment="1" quotePrefix="1">
      <alignment horizontal="left" wrapText="1"/>
      <protection/>
    </xf>
    <xf numFmtId="0" fontId="0" fillId="0" borderId="26" xfId="63" applyBorder="1" applyAlignment="1">
      <alignment horizontal="left" wrapText="1"/>
      <protection/>
    </xf>
    <xf numFmtId="0" fontId="3" fillId="33" borderId="57" xfId="63" applyFont="1" applyFill="1" applyBorder="1" applyAlignment="1">
      <alignment horizontal="center" wrapText="1"/>
      <protection/>
    </xf>
    <xf numFmtId="0" fontId="3" fillId="33" borderId="15" xfId="63" applyFont="1" applyFill="1" applyBorder="1" applyAlignment="1">
      <alignment horizontal="center" wrapText="1"/>
      <protection/>
    </xf>
    <xf numFmtId="0" fontId="3" fillId="33" borderId="21" xfId="63" applyFont="1" applyFill="1" applyBorder="1" applyAlignment="1">
      <alignment horizontal="center" wrapText="1"/>
      <protection/>
    </xf>
    <xf numFmtId="0" fontId="0" fillId="0" borderId="57" xfId="63" applyFont="1" applyBorder="1" applyAlignment="1">
      <alignment horizontal="left" wrapText="1"/>
      <protection/>
    </xf>
    <xf numFmtId="0" fontId="0" fillId="0" borderId="15" xfId="63" applyFont="1" applyBorder="1" applyAlignment="1">
      <alignment horizontal="left" wrapText="1"/>
      <protection/>
    </xf>
    <xf numFmtId="0" fontId="0" fillId="0" borderId="21" xfId="63" applyFont="1" applyBorder="1" applyAlignment="1">
      <alignment horizontal="left" wrapText="1"/>
      <protection/>
    </xf>
    <xf numFmtId="0" fontId="3" fillId="34" borderId="26" xfId="63" applyFont="1" applyFill="1" applyBorder="1" applyAlignment="1">
      <alignment horizontal="center" vertical="center" wrapText="1"/>
      <protection/>
    </xf>
    <xf numFmtId="0" fontId="3" fillId="34" borderId="26" xfId="63" applyFont="1" applyFill="1" applyBorder="1" applyAlignment="1">
      <alignment horizontal="center" vertical="center"/>
      <protection/>
    </xf>
    <xf numFmtId="0" fontId="0" fillId="0" borderId="26" xfId="63" applyFont="1" applyBorder="1" applyAlignment="1">
      <alignment horizontal="left" wrapText="1"/>
      <protection/>
    </xf>
    <xf numFmtId="3" fontId="9" fillId="33" borderId="26" xfId="63" applyNumberFormat="1" applyFont="1" applyFill="1" applyBorder="1" applyAlignment="1">
      <alignment horizontal="center"/>
      <protection/>
    </xf>
    <xf numFmtId="0" fontId="0" fillId="0" borderId="57" xfId="63" applyFill="1" applyBorder="1" applyAlignment="1">
      <alignment horizontal="left" wrapText="1"/>
      <protection/>
    </xf>
    <xf numFmtId="0" fontId="0" fillId="0" borderId="15" xfId="63" applyFill="1" applyBorder="1" applyAlignment="1">
      <alignment horizontal="left" wrapText="1"/>
      <protection/>
    </xf>
    <xf numFmtId="0" fontId="0" fillId="0" borderId="21" xfId="63" applyFill="1" applyBorder="1" applyAlignment="1">
      <alignment horizontal="left" wrapText="1"/>
      <protection/>
    </xf>
    <xf numFmtId="0" fontId="9" fillId="34" borderId="57" xfId="63" applyFont="1" applyFill="1" applyBorder="1" applyAlignment="1">
      <alignment horizontal="center" wrapText="1"/>
      <protection/>
    </xf>
    <xf numFmtId="0" fontId="9" fillId="34" borderId="15" xfId="63" applyFont="1" applyFill="1" applyBorder="1" applyAlignment="1">
      <alignment horizontal="center" wrapText="1"/>
      <protection/>
    </xf>
    <xf numFmtId="0" fontId="9" fillId="34" borderId="21" xfId="63" applyFont="1" applyFill="1" applyBorder="1" applyAlignment="1">
      <alignment horizontal="center" wrapText="1"/>
      <protection/>
    </xf>
    <xf numFmtId="0" fontId="0" fillId="0" borderId="0" xfId="63" applyAlignment="1">
      <alignment horizontal="right"/>
      <protection/>
    </xf>
    <xf numFmtId="3" fontId="0" fillId="0" borderId="15" xfId="63" applyNumberFormat="1" applyBorder="1" applyAlignment="1">
      <alignment horizontal="right"/>
      <protection/>
    </xf>
    <xf numFmtId="3" fontId="0" fillId="0" borderId="21" xfId="63" applyNumberFormat="1" applyBorder="1" applyAlignment="1">
      <alignment horizontal="right"/>
      <protection/>
    </xf>
    <xf numFmtId="3" fontId="9" fillId="34" borderId="15" xfId="63" applyNumberFormat="1" applyFont="1" applyFill="1" applyBorder="1" applyAlignment="1">
      <alignment horizontal="right"/>
      <protection/>
    </xf>
    <xf numFmtId="0" fontId="9" fillId="34" borderId="21" xfId="63" applyFont="1" applyFill="1" applyBorder="1" applyAlignment="1">
      <alignment horizontal="right"/>
      <protection/>
    </xf>
    <xf numFmtId="0" fontId="0" fillId="0" borderId="0" xfId="63" applyAlignment="1">
      <alignment horizontal="left" vertical="center" wrapText="1"/>
      <protection/>
    </xf>
    <xf numFmtId="0" fontId="9" fillId="0" borderId="0" xfId="63" applyFont="1" applyAlignment="1">
      <alignment horizontal="center" vertical="center"/>
      <protection/>
    </xf>
    <xf numFmtId="0" fontId="78" fillId="0" borderId="0" xfId="64" applyFont="1" applyAlignment="1">
      <alignment horizontal="center"/>
      <protection/>
    </xf>
    <xf numFmtId="0" fontId="74" fillId="0" borderId="40" xfId="64" applyFont="1" applyBorder="1" applyAlignment="1">
      <alignment horizontal="left" vertical="center" wrapText="1"/>
      <protection/>
    </xf>
    <xf numFmtId="0" fontId="74" fillId="0" borderId="98" xfId="64" applyFont="1" applyBorder="1" applyAlignment="1">
      <alignment horizontal="left" vertical="center" wrapText="1"/>
      <protection/>
    </xf>
    <xf numFmtId="0" fontId="74" fillId="0" borderId="40" xfId="64" applyFont="1" applyBorder="1" applyAlignment="1">
      <alignment vertical="center" wrapText="1"/>
      <protection/>
    </xf>
    <xf numFmtId="0" fontId="74" fillId="0" borderId="98" xfId="64" applyFont="1" applyBorder="1" applyAlignment="1">
      <alignment vertical="center" wrapText="1"/>
      <protection/>
    </xf>
    <xf numFmtId="0" fontId="76" fillId="0" borderId="0" xfId="64" applyFont="1" applyBorder="1" applyAlignment="1">
      <alignment horizontal="center"/>
      <protection/>
    </xf>
    <xf numFmtId="0" fontId="53" fillId="0" borderId="0" xfId="64" applyAlignment="1">
      <alignment horizontal="center"/>
      <protection/>
    </xf>
    <xf numFmtId="0" fontId="76" fillId="0" borderId="0" xfId="64" applyFont="1" applyFill="1" applyBorder="1" applyAlignment="1">
      <alignment horizontal="center"/>
      <protection/>
    </xf>
    <xf numFmtId="0" fontId="75" fillId="34" borderId="87" xfId="64" applyFont="1" applyFill="1" applyBorder="1" applyAlignment="1">
      <alignment horizontal="center"/>
      <protection/>
    </xf>
    <xf numFmtId="0" fontId="75" fillId="34" borderId="79" xfId="64" applyFont="1" applyFill="1" applyBorder="1" applyAlignment="1">
      <alignment horizontal="center"/>
      <protection/>
    </xf>
    <xf numFmtId="0" fontId="76" fillId="34" borderId="124" xfId="64" applyFont="1" applyFill="1" applyBorder="1" applyAlignment="1">
      <alignment horizontal="center"/>
      <protection/>
    </xf>
    <xf numFmtId="0" fontId="76" fillId="34" borderId="125" xfId="64" applyFont="1" applyFill="1" applyBorder="1" applyAlignment="1">
      <alignment horizontal="center"/>
      <protection/>
    </xf>
    <xf numFmtId="0" fontId="76" fillId="34" borderId="126" xfId="64" applyFont="1" applyFill="1" applyBorder="1" applyAlignment="1">
      <alignment horizontal="center"/>
      <protection/>
    </xf>
    <xf numFmtId="0" fontId="76" fillId="34" borderId="109" xfId="64" applyFont="1" applyFill="1" applyBorder="1" applyAlignment="1">
      <alignment horizontal="center"/>
      <protection/>
    </xf>
    <xf numFmtId="0" fontId="75" fillId="34" borderId="117" xfId="64" applyFont="1" applyFill="1" applyBorder="1" applyAlignment="1">
      <alignment horizontal="center"/>
      <protection/>
    </xf>
    <xf numFmtId="0" fontId="75" fillId="34" borderId="127" xfId="64" applyFont="1" applyFill="1" applyBorder="1" applyAlignment="1">
      <alignment horizontal="center"/>
      <protection/>
    </xf>
    <xf numFmtId="0" fontId="75" fillId="34" borderId="128" xfId="64" applyFont="1" applyFill="1" applyBorder="1" applyAlignment="1">
      <alignment horizontal="center" wrapText="1"/>
      <protection/>
    </xf>
    <xf numFmtId="0" fontId="75" fillId="34" borderId="129" xfId="64" applyFont="1" applyFill="1" applyBorder="1" applyAlignment="1">
      <alignment horizontal="center" wrapText="1"/>
      <protection/>
    </xf>
    <xf numFmtId="0" fontId="76" fillId="0" borderId="0" xfId="64" applyFont="1" applyAlignment="1">
      <alignment horizontal="center"/>
      <protection/>
    </xf>
    <xf numFmtId="0" fontId="66" fillId="0" borderId="0" xfId="64" applyFont="1" applyAlignment="1">
      <alignment horizontal="center"/>
      <protection/>
    </xf>
    <xf numFmtId="0" fontId="75" fillId="34" borderId="121" xfId="64" applyFont="1" applyFill="1" applyBorder="1" applyAlignment="1">
      <alignment horizontal="center" wrapText="1"/>
      <protection/>
    </xf>
    <xf numFmtId="0" fontId="75" fillId="34" borderId="130" xfId="64" applyFont="1" applyFill="1" applyBorder="1" applyAlignment="1">
      <alignment horizontal="center" wrapText="1"/>
      <protection/>
    </xf>
    <xf numFmtId="0" fontId="76" fillId="34" borderId="131" xfId="64" applyFont="1" applyFill="1" applyBorder="1" applyAlignment="1">
      <alignment horizontal="center"/>
      <protection/>
    </xf>
    <xf numFmtId="0" fontId="76" fillId="34" borderId="132" xfId="64" applyFont="1" applyFill="1" applyBorder="1" applyAlignment="1">
      <alignment horizontal="center"/>
      <protection/>
    </xf>
    <xf numFmtId="0" fontId="76" fillId="34" borderId="133" xfId="64" applyFont="1" applyFill="1" applyBorder="1" applyAlignment="1">
      <alignment horizontal="center"/>
      <protection/>
    </xf>
    <xf numFmtId="0" fontId="76" fillId="34" borderId="119" xfId="64" applyFont="1" applyFill="1" applyBorder="1" applyAlignment="1">
      <alignment horizontal="center"/>
      <protection/>
    </xf>
    <xf numFmtId="0" fontId="78" fillId="0" borderId="0" xfId="64" applyFont="1" applyFill="1" applyBorder="1" applyAlignment="1">
      <alignment horizontal="center" vertical="center"/>
      <protection/>
    </xf>
    <xf numFmtId="0" fontId="21" fillId="0" borderId="0" xfId="63" applyFont="1" applyAlignment="1">
      <alignment horizontal="right"/>
      <protection/>
    </xf>
    <xf numFmtId="0" fontId="25" fillId="0" borderId="74" xfId="63" applyFont="1" applyBorder="1" applyAlignment="1">
      <alignment horizontal="center" vertical="center" wrapText="1"/>
      <protection/>
    </xf>
    <xf numFmtId="0" fontId="25" fillId="0" borderId="89" xfId="63" applyFont="1" applyBorder="1" applyAlignment="1">
      <alignment horizontal="center" vertical="center" wrapText="1"/>
      <protection/>
    </xf>
    <xf numFmtId="0" fontId="25" fillId="0" borderId="34" xfId="63" applyFont="1" applyBorder="1" applyAlignment="1">
      <alignment horizontal="center" vertical="center"/>
      <protection/>
    </xf>
    <xf numFmtId="0" fontId="25" fillId="0" borderId="26" xfId="63" applyFont="1" applyBorder="1" applyAlignment="1">
      <alignment horizontal="center" vertical="center"/>
      <protection/>
    </xf>
    <xf numFmtId="0" fontId="27" fillId="0" borderId="0" xfId="63" applyFont="1" applyAlignment="1">
      <alignment horizontal="center"/>
      <protection/>
    </xf>
    <xf numFmtId="0" fontId="9" fillId="0" borderId="98" xfId="63" applyFont="1" applyBorder="1" applyAlignment="1">
      <alignment horizontal="left" vertical="center" wrapText="1"/>
      <protection/>
    </xf>
    <xf numFmtId="0" fontId="25" fillId="0" borderId="15" xfId="63" applyFont="1" applyBorder="1" applyAlignment="1">
      <alignment horizontal="left"/>
      <protection/>
    </xf>
    <xf numFmtId="0" fontId="25" fillId="0" borderId="21" xfId="63" applyFont="1" applyBorder="1" applyAlignment="1">
      <alignment horizontal="left"/>
      <protection/>
    </xf>
    <xf numFmtId="0" fontId="9" fillId="0" borderId="15" xfId="63" applyFont="1" applyBorder="1" applyAlignment="1">
      <alignment horizontal="left"/>
      <protection/>
    </xf>
    <xf numFmtId="0" fontId="9" fillId="0" borderId="21" xfId="63" applyFont="1" applyBorder="1" applyAlignment="1">
      <alignment horizontal="left"/>
      <protection/>
    </xf>
    <xf numFmtId="0" fontId="29" fillId="0" borderId="57" xfId="63" applyFont="1" applyBorder="1" applyAlignment="1">
      <alignment horizontal="left" indent="1"/>
      <protection/>
    </xf>
    <xf numFmtId="0" fontId="29" fillId="0" borderId="15" xfId="63" applyFont="1" applyBorder="1" applyAlignment="1">
      <alignment horizontal="left" indent="1"/>
      <protection/>
    </xf>
    <xf numFmtId="0" fontId="29" fillId="0" borderId="21" xfId="63" applyFont="1" applyBorder="1" applyAlignment="1">
      <alignment horizontal="left" indent="1"/>
      <protection/>
    </xf>
    <xf numFmtId="0" fontId="29" fillId="0" borderId="16" xfId="63" applyFont="1" applyBorder="1" applyAlignment="1">
      <alignment horizontal="left" indent="1"/>
      <protection/>
    </xf>
    <xf numFmtId="0" fontId="29" fillId="0" borderId="59" xfId="63" applyFont="1" applyBorder="1" applyAlignment="1">
      <alignment horizontal="left" indent="1"/>
      <protection/>
    </xf>
    <xf numFmtId="0" fontId="25" fillId="0" borderId="57" xfId="63" applyFont="1" applyBorder="1" applyAlignment="1">
      <alignment horizontal="left"/>
      <protection/>
    </xf>
    <xf numFmtId="0" fontId="25" fillId="0" borderId="0" xfId="63" applyFont="1" applyBorder="1" applyAlignment="1">
      <alignment horizontal="left"/>
      <protection/>
    </xf>
    <xf numFmtId="0" fontId="25" fillId="0" borderId="37" xfId="63" applyFont="1" applyBorder="1" applyAlignment="1">
      <alignment horizontal="left"/>
      <protection/>
    </xf>
    <xf numFmtId="0" fontId="9" fillId="0" borderId="57" xfId="63" applyFont="1" applyBorder="1" applyAlignment="1">
      <alignment horizontal="left"/>
      <protection/>
    </xf>
    <xf numFmtId="0" fontId="25" fillId="0" borderId="17" xfId="63" applyFont="1" applyBorder="1" applyAlignment="1">
      <alignment horizontal="left" indent="1"/>
      <protection/>
    </xf>
    <xf numFmtId="0" fontId="25" fillId="0" borderId="94" xfId="63" applyFont="1" applyBorder="1" applyAlignment="1">
      <alignment horizontal="left" indent="1"/>
      <protection/>
    </xf>
    <xf numFmtId="0" fontId="9" fillId="0" borderId="17" xfId="63" applyFont="1" applyBorder="1" applyAlignment="1">
      <alignment horizontal="left"/>
      <protection/>
    </xf>
    <xf numFmtId="0" fontId="9" fillId="0" borderId="94" xfId="63" applyFont="1" applyBorder="1" applyAlignment="1">
      <alignment horizontal="left"/>
      <protection/>
    </xf>
    <xf numFmtId="0" fontId="30" fillId="0" borderId="20" xfId="63" applyFont="1" applyBorder="1" applyAlignment="1">
      <alignment horizontal="left"/>
      <protection/>
    </xf>
    <xf numFmtId="0" fontId="30" fillId="0" borderId="62" xfId="63" applyFont="1" applyBorder="1" applyAlignment="1">
      <alignment horizontal="left"/>
      <protection/>
    </xf>
    <xf numFmtId="0" fontId="9" fillId="0" borderId="26" xfId="63" applyFont="1" applyBorder="1" applyAlignment="1">
      <alignment horizontal="left"/>
      <protection/>
    </xf>
    <xf numFmtId="0" fontId="25" fillId="0" borderId="26" xfId="63" applyFont="1" applyBorder="1" applyAlignment="1">
      <alignment horizontal="left"/>
      <protection/>
    </xf>
    <xf numFmtId="0" fontId="30" fillId="0" borderId="27" xfId="63" applyFont="1" applyBorder="1" applyAlignment="1">
      <alignment horizontal="left"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Ezres 5" xfId="45"/>
    <cellStyle name="Ezres 6" xfId="46"/>
    <cellStyle name="Ezres 7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Normál 2" xfId="62"/>
    <cellStyle name="Normál 3" xfId="63"/>
    <cellStyle name="Normál 4" xfId="64"/>
    <cellStyle name="Normál 5" xfId="65"/>
    <cellStyle name="Normál_kiadások 2008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7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K60" sqref="K60"/>
    </sheetView>
  </sheetViews>
  <sheetFormatPr defaultColWidth="9.140625" defaultRowHeight="15" customHeight="1"/>
  <cols>
    <col min="1" max="2" width="3.7109375" style="2" customWidth="1"/>
    <col min="3" max="3" width="5.7109375" style="2" customWidth="1"/>
    <col min="4" max="5" width="8.7109375" style="2" customWidth="1"/>
    <col min="6" max="6" width="60.7109375" style="2" customWidth="1"/>
    <col min="7" max="7" width="18.57421875" style="125" hidden="1" customWidth="1"/>
    <col min="8" max="8" width="16.57421875" style="125" hidden="1" customWidth="1"/>
    <col min="9" max="12" width="15.7109375" style="2" customWidth="1"/>
    <col min="13" max="16384" width="9.140625" style="2" customWidth="1"/>
  </cols>
  <sheetData>
    <row r="1" spans="1:12" s="101" customFormat="1" ht="15" customHeight="1" thickBot="1">
      <c r="A1" s="285"/>
      <c r="B1" s="285"/>
      <c r="C1" s="285"/>
      <c r="D1" s="285"/>
      <c r="E1" s="285"/>
      <c r="F1" s="285"/>
      <c r="G1" s="286"/>
      <c r="H1" s="286"/>
      <c r="I1" s="287"/>
      <c r="J1" s="287"/>
      <c r="K1" s="287"/>
      <c r="L1" s="287" t="s">
        <v>221</v>
      </c>
    </row>
    <row r="2" spans="1:12" ht="15" customHeight="1">
      <c r="A2" s="824" t="s">
        <v>102</v>
      </c>
      <c r="B2" s="825"/>
      <c r="C2" s="825"/>
      <c r="D2" s="825"/>
      <c r="E2" s="825"/>
      <c r="F2" s="826"/>
      <c r="G2" s="116" t="s">
        <v>247</v>
      </c>
      <c r="H2" s="116" t="s">
        <v>248</v>
      </c>
      <c r="I2" s="179" t="s">
        <v>317</v>
      </c>
      <c r="J2" s="179" t="s">
        <v>317</v>
      </c>
      <c r="K2" s="179" t="s">
        <v>672</v>
      </c>
      <c r="L2" s="179" t="s">
        <v>672</v>
      </c>
    </row>
    <row r="3" spans="1:12" ht="15" customHeight="1">
      <c r="A3" s="827"/>
      <c r="B3" s="828"/>
      <c r="C3" s="828"/>
      <c r="D3" s="828"/>
      <c r="E3" s="828"/>
      <c r="F3" s="829"/>
      <c r="G3" s="117" t="s">
        <v>184</v>
      </c>
      <c r="H3" s="117" t="s">
        <v>249</v>
      </c>
      <c r="I3" s="180" t="s">
        <v>544</v>
      </c>
      <c r="J3" s="180" t="s">
        <v>545</v>
      </c>
      <c r="K3" s="180" t="s">
        <v>673</v>
      </c>
      <c r="L3" s="180" t="s">
        <v>673</v>
      </c>
    </row>
    <row r="4" spans="1:12" ht="15" customHeight="1" thickBot="1">
      <c r="A4" s="830"/>
      <c r="B4" s="831"/>
      <c r="C4" s="831"/>
      <c r="D4" s="831"/>
      <c r="E4" s="831"/>
      <c r="F4" s="832"/>
      <c r="G4" s="118" t="s">
        <v>17</v>
      </c>
      <c r="H4" s="118" t="s">
        <v>17</v>
      </c>
      <c r="I4" s="111" t="s">
        <v>184</v>
      </c>
      <c r="J4" s="111" t="s">
        <v>184</v>
      </c>
      <c r="K4" s="111" t="s">
        <v>249</v>
      </c>
      <c r="L4" s="111" t="s">
        <v>674</v>
      </c>
    </row>
    <row r="5" spans="1:12" ht="15" customHeight="1">
      <c r="A5" s="90" t="s">
        <v>1</v>
      </c>
      <c r="B5" s="4"/>
      <c r="C5" s="4"/>
      <c r="D5" s="4"/>
      <c r="E5" s="4"/>
      <c r="F5" s="4"/>
      <c r="G5" s="119"/>
      <c r="H5" s="119"/>
      <c r="I5" s="231"/>
      <c r="J5" s="231"/>
      <c r="K5" s="231"/>
      <c r="L5" s="231"/>
    </row>
    <row r="6" spans="1:12" ht="15" customHeight="1" thickBot="1">
      <c r="A6" s="6"/>
      <c r="B6" s="5"/>
      <c r="C6" s="5"/>
      <c r="D6" s="5"/>
      <c r="E6" s="5"/>
      <c r="F6" s="5"/>
      <c r="G6" s="119"/>
      <c r="H6" s="119"/>
      <c r="I6" s="232"/>
      <c r="J6" s="232"/>
      <c r="K6" s="232"/>
      <c r="L6" s="232"/>
    </row>
    <row r="7" spans="1:12" ht="15" customHeight="1" thickBot="1">
      <c r="A7" s="7"/>
      <c r="B7" s="8" t="s">
        <v>100</v>
      </c>
      <c r="C7" s="9"/>
      <c r="D7" s="9"/>
      <c r="E7" s="9"/>
      <c r="F7" s="9"/>
      <c r="G7" s="124">
        <f>G8+G14</f>
        <v>1582537</v>
      </c>
      <c r="H7" s="263" t="e">
        <f>SUM(H8+H14)</f>
        <v>#REF!</v>
      </c>
      <c r="I7" s="218">
        <f>SUM(I8+I14)</f>
        <v>1716226</v>
      </c>
      <c r="J7" s="218">
        <f>SUM(J8+J14)</f>
        <v>1720430</v>
      </c>
      <c r="K7" s="218">
        <f>SUM(K8+K14)</f>
        <v>893056</v>
      </c>
      <c r="L7" s="682">
        <f aca="true" t="shared" si="0" ref="L7:L12">K7/J7</f>
        <v>0.519088832443052</v>
      </c>
    </row>
    <row r="8" spans="1:12" ht="15" customHeight="1">
      <c r="A8" s="6"/>
      <c r="B8" s="5"/>
      <c r="C8" s="10" t="s">
        <v>3</v>
      </c>
      <c r="D8" s="16" t="s">
        <v>161</v>
      </c>
      <c r="E8" s="14"/>
      <c r="F8" s="14"/>
      <c r="G8" s="120">
        <f>G9+G10+G11+G12</f>
        <v>95435</v>
      </c>
      <c r="H8" s="264">
        <f>SUM(H9+H10+H11+H12)</f>
        <v>76893</v>
      </c>
      <c r="I8" s="217">
        <f>SUM(I9+I10+I11+I12)</f>
        <v>124942</v>
      </c>
      <c r="J8" s="217">
        <f>SUM(J9+J10+J11+J12)</f>
        <v>129146</v>
      </c>
      <c r="K8" s="217">
        <f>SUM(K9+K10+K11+K12)</f>
        <v>114378</v>
      </c>
      <c r="L8" s="683">
        <f t="shared" si="0"/>
        <v>0.8856488005822867</v>
      </c>
    </row>
    <row r="9" spans="1:12" ht="15" customHeight="1">
      <c r="A9" s="6"/>
      <c r="B9" s="5"/>
      <c r="C9" s="5"/>
      <c r="D9" s="11" t="s">
        <v>155</v>
      </c>
      <c r="E9" s="12" t="s">
        <v>156</v>
      </c>
      <c r="F9" s="12"/>
      <c r="G9" s="121">
        <v>9050</v>
      </c>
      <c r="H9" s="265">
        <v>11331</v>
      </c>
      <c r="I9" s="226">
        <v>12000</v>
      </c>
      <c r="J9" s="226">
        <v>12000</v>
      </c>
      <c r="K9" s="226">
        <v>2337</v>
      </c>
      <c r="L9" s="684">
        <f t="shared" si="0"/>
        <v>0.19475</v>
      </c>
    </row>
    <row r="10" spans="1:12" ht="15" customHeight="1">
      <c r="A10" s="6"/>
      <c r="B10" s="5"/>
      <c r="C10" s="5"/>
      <c r="D10" s="13" t="s">
        <v>21</v>
      </c>
      <c r="E10" s="14" t="s">
        <v>157</v>
      </c>
      <c r="F10" s="12"/>
      <c r="G10" s="121">
        <v>24935</v>
      </c>
      <c r="H10" s="265"/>
      <c r="I10" s="226">
        <v>20586</v>
      </c>
      <c r="J10" s="226">
        <v>20586</v>
      </c>
      <c r="K10" s="226">
        <v>19574</v>
      </c>
      <c r="L10" s="684">
        <f t="shared" si="0"/>
        <v>0.9508403769552123</v>
      </c>
    </row>
    <row r="11" spans="1:12" ht="15" customHeight="1">
      <c r="A11" s="6"/>
      <c r="B11" s="5"/>
      <c r="C11" s="5"/>
      <c r="D11" s="13" t="s">
        <v>14</v>
      </c>
      <c r="E11" s="14" t="s">
        <v>158</v>
      </c>
      <c r="F11" s="12"/>
      <c r="G11" s="121">
        <v>46408</v>
      </c>
      <c r="H11" s="265">
        <v>41932</v>
      </c>
      <c r="I11" s="226">
        <v>37356</v>
      </c>
      <c r="J11" s="226">
        <v>41560</v>
      </c>
      <c r="K11" s="226">
        <v>19683</v>
      </c>
      <c r="L11" s="684">
        <f t="shared" si="0"/>
        <v>0.47360442733397495</v>
      </c>
    </row>
    <row r="12" spans="1:12" ht="15" customHeight="1">
      <c r="A12" s="6"/>
      <c r="B12" s="5"/>
      <c r="C12" s="5"/>
      <c r="D12" s="13" t="s">
        <v>23</v>
      </c>
      <c r="E12" s="12" t="s">
        <v>159</v>
      </c>
      <c r="F12" s="12"/>
      <c r="G12" s="121">
        <v>15042</v>
      </c>
      <c r="H12" s="265">
        <v>23630</v>
      </c>
      <c r="I12" s="226">
        <v>55000</v>
      </c>
      <c r="J12" s="226">
        <v>55000</v>
      </c>
      <c r="K12" s="226">
        <v>72784</v>
      </c>
      <c r="L12" s="684">
        <f t="shared" si="0"/>
        <v>1.3233454545454546</v>
      </c>
    </row>
    <row r="13" spans="1:12" ht="15" customHeight="1">
      <c r="A13" s="6"/>
      <c r="B13" s="5"/>
      <c r="C13" s="5"/>
      <c r="D13" s="13"/>
      <c r="E13" s="5"/>
      <c r="F13" s="5"/>
      <c r="G13" s="121"/>
      <c r="H13" s="265"/>
      <c r="I13" s="217"/>
      <c r="J13" s="217"/>
      <c r="K13" s="217"/>
      <c r="L13" s="683"/>
    </row>
    <row r="14" spans="1:12" ht="15" customHeight="1">
      <c r="A14" s="6"/>
      <c r="B14" s="5"/>
      <c r="C14" s="10" t="s">
        <v>7</v>
      </c>
      <c r="D14" s="16" t="s">
        <v>135</v>
      </c>
      <c r="E14" s="16"/>
      <c r="F14" s="16"/>
      <c r="G14" s="122">
        <f>G15+G19+G23</f>
        <v>1487102</v>
      </c>
      <c r="H14" s="264" t="e">
        <f>SUM(H15+H19+H23)</f>
        <v>#REF!</v>
      </c>
      <c r="I14" s="217">
        <f>SUM(I15+I19+I23)</f>
        <v>1591284</v>
      </c>
      <c r="J14" s="217">
        <f>SUM(J15+J19+J23)</f>
        <v>1591284</v>
      </c>
      <c r="K14" s="217">
        <f>SUM(K15+K19+K23)</f>
        <v>778678</v>
      </c>
      <c r="L14" s="683">
        <f aca="true" t="shared" si="1" ref="L14:L26">K14/J14</f>
        <v>0.4893394265260004</v>
      </c>
    </row>
    <row r="15" spans="1:12" ht="15" customHeight="1">
      <c r="A15" s="6"/>
      <c r="B15" s="5"/>
      <c r="C15" s="5"/>
      <c r="D15" s="11" t="s">
        <v>194</v>
      </c>
      <c r="E15" s="14" t="s">
        <v>103</v>
      </c>
      <c r="F15" s="14"/>
      <c r="G15" s="121">
        <f>SUM(G16:G18)</f>
        <v>1359500</v>
      </c>
      <c r="H15" s="265">
        <f>SUM(H16:H18)</f>
        <v>1542767</v>
      </c>
      <c r="I15" s="226">
        <f>SUM(I16:I18)</f>
        <v>1497500</v>
      </c>
      <c r="J15" s="226">
        <f>SUM(J16:J18)</f>
        <v>1497500</v>
      </c>
      <c r="K15" s="226">
        <f>SUM(K16:K18)</f>
        <v>733122</v>
      </c>
      <c r="L15" s="684">
        <f t="shared" si="1"/>
        <v>0.48956393989983304</v>
      </c>
    </row>
    <row r="16" spans="1:12" ht="15" customHeight="1">
      <c r="A16" s="6"/>
      <c r="B16" s="5"/>
      <c r="C16" s="5"/>
      <c r="D16" s="5"/>
      <c r="E16" s="13" t="s">
        <v>195</v>
      </c>
      <c r="F16" s="12" t="s">
        <v>104</v>
      </c>
      <c r="G16" s="121">
        <v>14700</v>
      </c>
      <c r="H16" s="265">
        <v>15243</v>
      </c>
      <c r="I16" s="226">
        <v>14500</v>
      </c>
      <c r="J16" s="226">
        <v>14500</v>
      </c>
      <c r="K16" s="226">
        <v>7059</v>
      </c>
      <c r="L16" s="684">
        <f t="shared" si="1"/>
        <v>0.48682758620689653</v>
      </c>
    </row>
    <row r="17" spans="1:12" ht="15" customHeight="1">
      <c r="A17" s="6"/>
      <c r="B17" s="5"/>
      <c r="C17" s="5"/>
      <c r="D17" s="5"/>
      <c r="E17" s="13" t="s">
        <v>196</v>
      </c>
      <c r="F17" s="12" t="s">
        <v>105</v>
      </c>
      <c r="G17" s="121">
        <v>1340000</v>
      </c>
      <c r="H17" s="265">
        <v>1521993</v>
      </c>
      <c r="I17" s="226">
        <v>1478000</v>
      </c>
      <c r="J17" s="226">
        <v>1478000</v>
      </c>
      <c r="K17" s="226">
        <v>723779</v>
      </c>
      <c r="L17" s="684">
        <f t="shared" si="1"/>
        <v>0.48970162381596755</v>
      </c>
    </row>
    <row r="18" spans="1:12" ht="15" customHeight="1">
      <c r="A18" s="6"/>
      <c r="B18" s="5"/>
      <c r="C18" s="5"/>
      <c r="D18" s="5"/>
      <c r="E18" s="13" t="s">
        <v>197</v>
      </c>
      <c r="F18" s="12" t="s">
        <v>185</v>
      </c>
      <c r="G18" s="121">
        <v>4800</v>
      </c>
      <c r="H18" s="265">
        <v>5531</v>
      </c>
      <c r="I18" s="226">
        <v>5000</v>
      </c>
      <c r="J18" s="226">
        <v>5000</v>
      </c>
      <c r="K18" s="226">
        <v>2284</v>
      </c>
      <c r="L18" s="684">
        <f t="shared" si="1"/>
        <v>0.4568</v>
      </c>
    </row>
    <row r="19" spans="1:12" ht="15" customHeight="1">
      <c r="A19" s="6"/>
      <c r="B19" s="5"/>
      <c r="C19" s="5"/>
      <c r="D19" s="13" t="s">
        <v>12</v>
      </c>
      <c r="E19" s="14" t="s">
        <v>106</v>
      </c>
      <c r="F19" s="12"/>
      <c r="G19" s="121">
        <f>SUM(G20:G22)</f>
        <v>88123</v>
      </c>
      <c r="H19" s="265">
        <f>SUM(H20:H22)</f>
        <v>104439</v>
      </c>
      <c r="I19" s="226">
        <f>SUM(I20:I22)</f>
        <v>11283</v>
      </c>
      <c r="J19" s="226">
        <f>SUM(J20:J22)</f>
        <v>11283</v>
      </c>
      <c r="K19" s="226">
        <f>SUM(K20:K22)</f>
        <v>3503</v>
      </c>
      <c r="L19" s="684">
        <f t="shared" si="1"/>
        <v>0.3104670743596561</v>
      </c>
    </row>
    <row r="20" spans="1:12" ht="15" customHeight="1">
      <c r="A20" s="6"/>
      <c r="B20" s="5"/>
      <c r="C20" s="5"/>
      <c r="D20" s="5"/>
      <c r="E20" s="13" t="s">
        <v>198</v>
      </c>
      <c r="F20" s="12" t="s">
        <v>107</v>
      </c>
      <c r="G20" s="121">
        <v>172308</v>
      </c>
      <c r="H20" s="265"/>
      <c r="I20" s="226">
        <v>236154</v>
      </c>
      <c r="J20" s="226">
        <v>236154</v>
      </c>
      <c r="K20" s="226">
        <v>126578</v>
      </c>
      <c r="L20" s="684">
        <f t="shared" si="1"/>
        <v>0.5359976964184389</v>
      </c>
    </row>
    <row r="21" spans="1:12" ht="15" customHeight="1">
      <c r="A21" s="6"/>
      <c r="B21" s="5"/>
      <c r="C21" s="5"/>
      <c r="D21" s="5"/>
      <c r="E21" s="13" t="s">
        <v>199</v>
      </c>
      <c r="F21" s="12" t="s">
        <v>162</v>
      </c>
      <c r="G21" s="121">
        <v>-187185</v>
      </c>
      <c r="H21" s="265"/>
      <c r="I21" s="226">
        <v>-324871</v>
      </c>
      <c r="J21" s="226">
        <v>-324871</v>
      </c>
      <c r="K21" s="226">
        <v>-174131</v>
      </c>
      <c r="L21" s="684">
        <f t="shared" si="1"/>
        <v>0.5360004432528603</v>
      </c>
    </row>
    <row r="22" spans="1:12" ht="15" customHeight="1">
      <c r="A22" s="6"/>
      <c r="B22" s="5"/>
      <c r="C22" s="5"/>
      <c r="D22" s="5"/>
      <c r="E22" s="13" t="s">
        <v>200</v>
      </c>
      <c r="F22" s="12" t="s">
        <v>108</v>
      </c>
      <c r="G22" s="121">
        <v>103000</v>
      </c>
      <c r="H22" s="265">
        <v>104439</v>
      </c>
      <c r="I22" s="226">
        <v>100000</v>
      </c>
      <c r="J22" s="226">
        <v>100000</v>
      </c>
      <c r="K22" s="226">
        <v>51056</v>
      </c>
      <c r="L22" s="684">
        <f t="shared" si="1"/>
        <v>0.51056</v>
      </c>
    </row>
    <row r="23" spans="1:12" ht="15" customHeight="1">
      <c r="A23" s="6"/>
      <c r="B23" s="5"/>
      <c r="C23" s="5"/>
      <c r="D23" s="11" t="s">
        <v>26</v>
      </c>
      <c r="E23" s="14" t="s">
        <v>109</v>
      </c>
      <c r="F23" s="14"/>
      <c r="G23" s="121">
        <f>SUM(G24:G30)</f>
        <v>39479</v>
      </c>
      <c r="H23" s="265" t="e">
        <f>SUM(H24+H25+H26+H27+H28+H29+H30)</f>
        <v>#REF!</v>
      </c>
      <c r="I23" s="226">
        <f>SUM(I24:I26,I27:I30)</f>
        <v>82501</v>
      </c>
      <c r="J23" s="226">
        <f>SUM(J24:J26,J27:J30)</f>
        <v>82501</v>
      </c>
      <c r="K23" s="226">
        <f>SUM(K24:K26,K27:K30)</f>
        <v>42053</v>
      </c>
      <c r="L23" s="684">
        <f t="shared" si="1"/>
        <v>0.5097271548223657</v>
      </c>
    </row>
    <row r="24" spans="1:12" ht="15" customHeight="1">
      <c r="A24" s="6"/>
      <c r="B24" s="5"/>
      <c r="C24" s="5"/>
      <c r="D24" s="5"/>
      <c r="E24" s="13" t="s">
        <v>201</v>
      </c>
      <c r="F24" s="14" t="s">
        <v>163</v>
      </c>
      <c r="G24" s="121">
        <v>3000</v>
      </c>
      <c r="H24" s="265">
        <v>3314</v>
      </c>
      <c r="I24" s="226">
        <v>2000</v>
      </c>
      <c r="J24" s="226">
        <v>2000</v>
      </c>
      <c r="K24" s="226">
        <v>701</v>
      </c>
      <c r="L24" s="684">
        <f t="shared" si="1"/>
        <v>0.3505</v>
      </c>
    </row>
    <row r="25" spans="1:12" ht="15" customHeight="1">
      <c r="A25" s="6"/>
      <c r="B25" s="5"/>
      <c r="C25" s="5"/>
      <c r="D25" s="5"/>
      <c r="E25" s="13" t="s">
        <v>202</v>
      </c>
      <c r="F25" s="12" t="s">
        <v>110</v>
      </c>
      <c r="G25" s="121">
        <v>11897</v>
      </c>
      <c r="H25" s="265">
        <v>13251</v>
      </c>
      <c r="I25" s="226">
        <v>21598</v>
      </c>
      <c r="J25" s="226">
        <v>21598</v>
      </c>
      <c r="K25" s="226">
        <v>9642</v>
      </c>
      <c r="L25" s="684">
        <f t="shared" si="1"/>
        <v>0.44643022502083524</v>
      </c>
    </row>
    <row r="26" spans="1:12" ht="15" customHeight="1">
      <c r="A26" s="6"/>
      <c r="B26" s="5"/>
      <c r="C26" s="5"/>
      <c r="D26" s="5"/>
      <c r="E26" s="13" t="s">
        <v>203</v>
      </c>
      <c r="F26" s="12" t="s">
        <v>111</v>
      </c>
      <c r="G26" s="121">
        <v>24392</v>
      </c>
      <c r="H26" s="265" t="e">
        <f>SUM(#REF!)</f>
        <v>#REF!</v>
      </c>
      <c r="I26" s="226">
        <v>58403</v>
      </c>
      <c r="J26" s="226">
        <v>58403</v>
      </c>
      <c r="K26" s="226">
        <v>31075</v>
      </c>
      <c r="L26" s="684">
        <f t="shared" si="1"/>
        <v>0.5320788315668715</v>
      </c>
    </row>
    <row r="27" spans="1:12" ht="15" customHeight="1">
      <c r="A27" s="6"/>
      <c r="B27" s="5"/>
      <c r="C27" s="5"/>
      <c r="D27" s="5"/>
      <c r="E27" s="13" t="s">
        <v>204</v>
      </c>
      <c r="F27" s="12" t="s">
        <v>112</v>
      </c>
      <c r="G27" s="121">
        <v>0</v>
      </c>
      <c r="H27" s="265">
        <v>116</v>
      </c>
      <c r="I27" s="226">
        <v>0</v>
      </c>
      <c r="J27" s="226">
        <v>0</v>
      </c>
      <c r="K27" s="226">
        <v>55</v>
      </c>
      <c r="L27" s="684">
        <v>0</v>
      </c>
    </row>
    <row r="28" spans="1:12" ht="15" customHeight="1">
      <c r="A28" s="6"/>
      <c r="B28" s="5"/>
      <c r="C28" s="5"/>
      <c r="D28" s="5"/>
      <c r="E28" s="13" t="s">
        <v>205</v>
      </c>
      <c r="F28" s="12" t="s">
        <v>251</v>
      </c>
      <c r="G28" s="121"/>
      <c r="H28" s="265">
        <v>245</v>
      </c>
      <c r="I28" s="226">
        <v>0</v>
      </c>
      <c r="J28" s="226">
        <v>0</v>
      </c>
      <c r="K28" s="226">
        <v>0</v>
      </c>
      <c r="L28" s="684">
        <v>0</v>
      </c>
    </row>
    <row r="29" spans="1:12" ht="15" customHeight="1">
      <c r="A29" s="6"/>
      <c r="B29" s="5"/>
      <c r="C29" s="5"/>
      <c r="D29" s="5"/>
      <c r="E29" s="13" t="s">
        <v>206</v>
      </c>
      <c r="F29" s="12" t="s">
        <v>114</v>
      </c>
      <c r="G29" s="121">
        <v>190</v>
      </c>
      <c r="H29" s="265">
        <v>193</v>
      </c>
      <c r="I29" s="226">
        <v>500</v>
      </c>
      <c r="J29" s="226">
        <v>500</v>
      </c>
      <c r="K29" s="226">
        <v>580</v>
      </c>
      <c r="L29" s="684">
        <f>K29/J29</f>
        <v>1.16</v>
      </c>
    </row>
    <row r="30" spans="1:12" ht="15" customHeight="1" thickBot="1">
      <c r="A30" s="17"/>
      <c r="B30" s="18"/>
      <c r="C30" s="18"/>
      <c r="D30" s="18"/>
      <c r="E30" s="224" t="s">
        <v>250</v>
      </c>
      <c r="F30" s="21" t="s">
        <v>113</v>
      </c>
      <c r="G30" s="123">
        <v>0</v>
      </c>
      <c r="H30" s="294"/>
      <c r="I30" s="289">
        <v>0</v>
      </c>
      <c r="J30" s="289">
        <v>0</v>
      </c>
      <c r="K30" s="289">
        <v>0</v>
      </c>
      <c r="L30" s="685">
        <v>0</v>
      </c>
    </row>
    <row r="31" spans="1:12" ht="15" customHeight="1" thickBot="1">
      <c r="A31" s="7"/>
      <c r="B31" s="19" t="s">
        <v>79</v>
      </c>
      <c r="C31" s="8" t="s">
        <v>115</v>
      </c>
      <c r="D31" s="9"/>
      <c r="E31" s="9"/>
      <c r="F31" s="9"/>
      <c r="G31" s="124">
        <f>G32</f>
        <v>0</v>
      </c>
      <c r="H31" s="263"/>
      <c r="I31" s="218">
        <f>SUM(I32)</f>
        <v>674126</v>
      </c>
      <c r="J31" s="218">
        <f>SUM(J32)</f>
        <v>849046</v>
      </c>
      <c r="K31" s="218">
        <f>SUM(K32)</f>
        <v>534425</v>
      </c>
      <c r="L31" s="682">
        <f>K31/J31</f>
        <v>0.6294417499169657</v>
      </c>
    </row>
    <row r="32" spans="1:12" ht="15" customHeight="1">
      <c r="A32" s="6"/>
      <c r="B32" s="5"/>
      <c r="C32" s="10" t="s">
        <v>3</v>
      </c>
      <c r="D32" s="16" t="s">
        <v>164</v>
      </c>
      <c r="E32" s="14"/>
      <c r="F32" s="14"/>
      <c r="G32" s="120">
        <f>G33+G36+G46</f>
        <v>0</v>
      </c>
      <c r="H32" s="264"/>
      <c r="I32" s="217">
        <f>SUM(I33+I36+I46)</f>
        <v>674126</v>
      </c>
      <c r="J32" s="217">
        <f>SUM(J33+J36+J46)</f>
        <v>849046</v>
      </c>
      <c r="K32" s="217">
        <f>SUM(K33+K36+K46)</f>
        <v>534425</v>
      </c>
      <c r="L32" s="683">
        <f>K32/J32</f>
        <v>0.6294417499169657</v>
      </c>
    </row>
    <row r="33" spans="1:12" ht="15" customHeight="1">
      <c r="A33" s="6"/>
      <c r="B33" s="5"/>
      <c r="C33" s="5"/>
      <c r="D33" s="20" t="s">
        <v>3</v>
      </c>
      <c r="E33" s="12" t="s">
        <v>165</v>
      </c>
      <c r="F33" s="91"/>
      <c r="G33" s="121"/>
      <c r="H33" s="265"/>
      <c r="I33" s="226">
        <v>579196</v>
      </c>
      <c r="J33" s="226">
        <v>579196</v>
      </c>
      <c r="K33" s="226">
        <v>308513</v>
      </c>
      <c r="L33" s="684">
        <f>K33/J33</f>
        <v>0.5326573387937762</v>
      </c>
    </row>
    <row r="34" spans="1:12" ht="15" customHeight="1" hidden="1">
      <c r="A34" s="6"/>
      <c r="B34" s="5"/>
      <c r="C34" s="5"/>
      <c r="D34" s="20"/>
      <c r="E34" s="170" t="s">
        <v>252</v>
      </c>
      <c r="F34" s="12"/>
      <c r="G34" s="121"/>
      <c r="H34" s="265"/>
      <c r="I34" s="226"/>
      <c r="J34" s="226"/>
      <c r="K34" s="226"/>
      <c r="L34" s="684" t="e">
        <f>K34/J34*100</f>
        <v>#DIV/0!</v>
      </c>
    </row>
    <row r="35" spans="1:12" ht="15" customHeight="1" hidden="1">
      <c r="A35" s="6"/>
      <c r="B35" s="5"/>
      <c r="C35" s="5"/>
      <c r="D35" s="20"/>
      <c r="E35" s="170" t="s">
        <v>253</v>
      </c>
      <c r="F35" s="12"/>
      <c r="G35" s="121"/>
      <c r="H35" s="265"/>
      <c r="I35" s="226"/>
      <c r="J35" s="226"/>
      <c r="K35" s="226"/>
      <c r="L35" s="684" t="e">
        <f>K35/J35*100</f>
        <v>#DIV/0!</v>
      </c>
    </row>
    <row r="36" spans="1:12" ht="15" customHeight="1">
      <c r="A36" s="6"/>
      <c r="B36" s="5"/>
      <c r="C36" s="5"/>
      <c r="D36" s="20" t="s">
        <v>7</v>
      </c>
      <c r="E36" s="14" t="s">
        <v>116</v>
      </c>
      <c r="F36" s="14"/>
      <c r="G36" s="121"/>
      <c r="H36" s="265"/>
      <c r="I36" s="226">
        <f>SUM(I37)</f>
        <v>1142</v>
      </c>
      <c r="J36" s="226">
        <f>SUM(J37:J45)</f>
        <v>171272</v>
      </c>
      <c r="K36" s="226">
        <f>SUM(K37:K45)</f>
        <v>170701</v>
      </c>
      <c r="L36" s="684">
        <f aca="true" t="shared" si="2" ref="L36:L63">K36/J36</f>
        <v>0.9966661217245084</v>
      </c>
    </row>
    <row r="37" spans="1:12" ht="15" customHeight="1">
      <c r="A37" s="6"/>
      <c r="B37" s="5"/>
      <c r="C37" s="5"/>
      <c r="D37" s="5"/>
      <c r="E37" s="20" t="s">
        <v>3</v>
      </c>
      <c r="F37" s="12" t="s">
        <v>117</v>
      </c>
      <c r="G37" s="121"/>
      <c r="H37" s="265"/>
      <c r="I37" s="226">
        <v>1142</v>
      </c>
      <c r="J37" s="226">
        <v>1142</v>
      </c>
      <c r="K37" s="226">
        <v>571</v>
      </c>
      <c r="L37" s="684">
        <f t="shared" si="2"/>
        <v>0.5</v>
      </c>
    </row>
    <row r="38" spans="1:12" ht="15" customHeight="1">
      <c r="A38" s="6"/>
      <c r="B38" s="5"/>
      <c r="C38" s="5"/>
      <c r="D38" s="5"/>
      <c r="E38" s="20" t="s">
        <v>7</v>
      </c>
      <c r="F38" s="14" t="s">
        <v>598</v>
      </c>
      <c r="G38" s="121"/>
      <c r="H38" s="265"/>
      <c r="I38" s="226">
        <v>0</v>
      </c>
      <c r="J38" s="226">
        <v>34433</v>
      </c>
      <c r="K38" s="226">
        <v>34433</v>
      </c>
      <c r="L38" s="684">
        <f t="shared" si="2"/>
        <v>1</v>
      </c>
    </row>
    <row r="39" spans="1:12" ht="15" customHeight="1">
      <c r="A39" s="6"/>
      <c r="B39" s="5"/>
      <c r="C39" s="5"/>
      <c r="D39" s="5"/>
      <c r="E39" s="20" t="s">
        <v>39</v>
      </c>
      <c r="F39" s="14" t="s">
        <v>599</v>
      </c>
      <c r="G39" s="121"/>
      <c r="H39" s="265"/>
      <c r="I39" s="226">
        <v>0</v>
      </c>
      <c r="J39" s="226">
        <v>33638</v>
      </c>
      <c r="K39" s="226">
        <v>33638</v>
      </c>
      <c r="L39" s="684">
        <f t="shared" si="2"/>
        <v>1</v>
      </c>
    </row>
    <row r="40" spans="1:12" ht="15" customHeight="1">
      <c r="A40" s="6"/>
      <c r="B40" s="5"/>
      <c r="C40" s="5"/>
      <c r="D40" s="5"/>
      <c r="E40" s="20" t="s">
        <v>27</v>
      </c>
      <c r="F40" s="14" t="s">
        <v>600</v>
      </c>
      <c r="G40" s="121"/>
      <c r="H40" s="265"/>
      <c r="I40" s="226">
        <v>0</v>
      </c>
      <c r="J40" s="226">
        <v>80865</v>
      </c>
      <c r="K40" s="226">
        <v>80865</v>
      </c>
      <c r="L40" s="684">
        <f t="shared" si="2"/>
        <v>1</v>
      </c>
    </row>
    <row r="41" spans="1:12" ht="15" customHeight="1">
      <c r="A41" s="6"/>
      <c r="B41" s="5"/>
      <c r="C41" s="5"/>
      <c r="D41" s="5"/>
      <c r="E41" s="20" t="s">
        <v>43</v>
      </c>
      <c r="F41" s="14" t="s">
        <v>601</v>
      </c>
      <c r="G41" s="121"/>
      <c r="H41" s="265"/>
      <c r="I41" s="226">
        <v>0</v>
      </c>
      <c r="J41" s="226">
        <v>321</v>
      </c>
      <c r="K41" s="226">
        <v>321</v>
      </c>
      <c r="L41" s="684">
        <f t="shared" si="2"/>
        <v>1</v>
      </c>
    </row>
    <row r="42" spans="1:12" ht="15" customHeight="1">
      <c r="A42" s="6"/>
      <c r="B42" s="5"/>
      <c r="C42" s="5"/>
      <c r="D42" s="5"/>
      <c r="E42" s="20" t="s">
        <v>55</v>
      </c>
      <c r="F42" s="14" t="s">
        <v>680</v>
      </c>
      <c r="G42" s="121"/>
      <c r="H42" s="265"/>
      <c r="I42" s="226">
        <v>0</v>
      </c>
      <c r="J42" s="226">
        <v>327</v>
      </c>
      <c r="K42" s="226">
        <v>327</v>
      </c>
      <c r="L42" s="684">
        <f t="shared" si="2"/>
        <v>1</v>
      </c>
    </row>
    <row r="43" spans="1:12" ht="15" customHeight="1">
      <c r="A43" s="6"/>
      <c r="B43" s="5"/>
      <c r="C43" s="5"/>
      <c r="D43" s="5"/>
      <c r="E43" s="20" t="s">
        <v>49</v>
      </c>
      <c r="F43" s="14" t="s">
        <v>181</v>
      </c>
      <c r="G43" s="121"/>
      <c r="H43" s="265"/>
      <c r="I43" s="226">
        <v>0</v>
      </c>
      <c r="J43" s="226">
        <v>1558</v>
      </c>
      <c r="K43" s="226">
        <v>1558</v>
      </c>
      <c r="L43" s="684">
        <f t="shared" si="2"/>
        <v>1</v>
      </c>
    </row>
    <row r="44" spans="1:12" ht="15" customHeight="1">
      <c r="A44" s="6"/>
      <c r="B44" s="5"/>
      <c r="C44" s="5"/>
      <c r="D44" s="5"/>
      <c r="E44" s="20" t="s">
        <v>223</v>
      </c>
      <c r="F44" s="14" t="s">
        <v>681</v>
      </c>
      <c r="G44" s="121"/>
      <c r="H44" s="265"/>
      <c r="I44" s="226">
        <v>0</v>
      </c>
      <c r="J44" s="226">
        <v>149</v>
      </c>
      <c r="K44" s="226">
        <v>149</v>
      </c>
      <c r="L44" s="684">
        <f t="shared" si="2"/>
        <v>1</v>
      </c>
    </row>
    <row r="45" spans="1:12" ht="15" customHeight="1">
      <c r="A45" s="6"/>
      <c r="B45" s="5"/>
      <c r="C45" s="5"/>
      <c r="D45" s="5"/>
      <c r="E45" s="20" t="s">
        <v>227</v>
      </c>
      <c r="F45" s="14" t="s">
        <v>682</v>
      </c>
      <c r="G45" s="121"/>
      <c r="H45" s="265"/>
      <c r="I45" s="226">
        <v>0</v>
      </c>
      <c r="J45" s="226">
        <v>18839</v>
      </c>
      <c r="K45" s="226">
        <v>18839</v>
      </c>
      <c r="L45" s="684">
        <f t="shared" si="2"/>
        <v>1</v>
      </c>
    </row>
    <row r="46" spans="1:12" ht="15" customHeight="1">
      <c r="A46" s="6"/>
      <c r="B46" s="5"/>
      <c r="C46" s="5"/>
      <c r="D46" s="20" t="s">
        <v>39</v>
      </c>
      <c r="E46" s="14" t="s">
        <v>118</v>
      </c>
      <c r="F46" s="14"/>
      <c r="G46" s="121"/>
      <c r="H46" s="265"/>
      <c r="I46" s="226">
        <f>SUM(I47+I52)</f>
        <v>93788</v>
      </c>
      <c r="J46" s="226">
        <f>SUM(J47+J52)</f>
        <v>98578</v>
      </c>
      <c r="K46" s="226">
        <f>SUM(K47+K52)</f>
        <v>55211</v>
      </c>
      <c r="L46" s="684">
        <f t="shared" si="2"/>
        <v>0.5600742559191706</v>
      </c>
    </row>
    <row r="47" spans="1:12" ht="15" customHeight="1">
      <c r="A47" s="6"/>
      <c r="B47" s="5"/>
      <c r="C47" s="5"/>
      <c r="D47" s="5"/>
      <c r="E47" s="20" t="s">
        <v>3</v>
      </c>
      <c r="F47" s="14" t="s">
        <v>186</v>
      </c>
      <c r="G47" s="121"/>
      <c r="H47" s="265"/>
      <c r="I47" s="226">
        <f>SUM(I48:I51)</f>
        <v>27045</v>
      </c>
      <c r="J47" s="226">
        <f>SUM(J48:J51)</f>
        <v>27045</v>
      </c>
      <c r="K47" s="226">
        <f>SUM(K48:K51)</f>
        <v>14497</v>
      </c>
      <c r="L47" s="684">
        <f t="shared" si="2"/>
        <v>0.5360325383619893</v>
      </c>
    </row>
    <row r="48" spans="1:12" ht="15" customHeight="1">
      <c r="A48" s="6"/>
      <c r="B48" s="5"/>
      <c r="C48" s="5"/>
      <c r="D48" s="5"/>
      <c r="E48" s="20"/>
      <c r="F48" s="169" t="s">
        <v>254</v>
      </c>
      <c r="G48" s="121"/>
      <c r="H48" s="265"/>
      <c r="I48" s="226">
        <v>1545</v>
      </c>
      <c r="J48" s="226">
        <v>1545</v>
      </c>
      <c r="K48" s="226">
        <v>828</v>
      </c>
      <c r="L48" s="684">
        <f t="shared" si="2"/>
        <v>0.5359223300970873</v>
      </c>
    </row>
    <row r="49" spans="1:12" ht="15" customHeight="1">
      <c r="A49" s="6"/>
      <c r="B49" s="5"/>
      <c r="C49" s="5"/>
      <c r="D49" s="5"/>
      <c r="E49" s="20"/>
      <c r="F49" s="169" t="s">
        <v>276</v>
      </c>
      <c r="G49" s="121"/>
      <c r="H49" s="265"/>
      <c r="I49" s="226">
        <v>2910</v>
      </c>
      <c r="J49" s="226">
        <v>2910</v>
      </c>
      <c r="K49" s="226">
        <v>1560</v>
      </c>
      <c r="L49" s="684">
        <f t="shared" si="2"/>
        <v>0.5360824742268041</v>
      </c>
    </row>
    <row r="50" spans="1:12" ht="15" customHeight="1">
      <c r="A50" s="6"/>
      <c r="B50" s="5"/>
      <c r="C50" s="5"/>
      <c r="D50" s="5"/>
      <c r="E50" s="20"/>
      <c r="F50" s="169" t="s">
        <v>279</v>
      </c>
      <c r="G50" s="121"/>
      <c r="H50" s="265"/>
      <c r="I50" s="226">
        <v>22270</v>
      </c>
      <c r="J50" s="226">
        <v>22270</v>
      </c>
      <c r="K50" s="226">
        <v>11937</v>
      </c>
      <c r="L50" s="684">
        <f t="shared" si="2"/>
        <v>0.5360125729681186</v>
      </c>
    </row>
    <row r="51" spans="1:12" ht="15" customHeight="1">
      <c r="A51" s="6"/>
      <c r="B51" s="5"/>
      <c r="C51" s="5"/>
      <c r="D51" s="5"/>
      <c r="E51" s="20"/>
      <c r="F51" s="169" t="s">
        <v>497</v>
      </c>
      <c r="G51" s="121"/>
      <c r="H51" s="265"/>
      <c r="I51" s="226">
        <v>320</v>
      </c>
      <c r="J51" s="226">
        <v>320</v>
      </c>
      <c r="K51" s="226">
        <v>172</v>
      </c>
      <c r="L51" s="684">
        <f t="shared" si="2"/>
        <v>0.5375</v>
      </c>
    </row>
    <row r="52" spans="1:12" ht="15" customHeight="1">
      <c r="A52" s="6"/>
      <c r="B52" s="5"/>
      <c r="C52" s="5"/>
      <c r="D52" s="5"/>
      <c r="E52" s="20" t="s">
        <v>7</v>
      </c>
      <c r="F52" s="14" t="s">
        <v>166</v>
      </c>
      <c r="G52" s="121"/>
      <c r="H52" s="265"/>
      <c r="I52" s="226">
        <f>SUM(I53:I61)</f>
        <v>66743</v>
      </c>
      <c r="J52" s="226">
        <f>SUM(J53:J61)</f>
        <v>71533</v>
      </c>
      <c r="K52" s="226">
        <f>SUM(K53:K61)</f>
        <v>40714</v>
      </c>
      <c r="L52" s="684">
        <f t="shared" si="2"/>
        <v>0.5691638824039255</v>
      </c>
    </row>
    <row r="53" spans="1:12" ht="15" customHeight="1">
      <c r="A53" s="6"/>
      <c r="B53" s="5"/>
      <c r="C53" s="5"/>
      <c r="D53" s="5"/>
      <c r="E53" s="20"/>
      <c r="F53" s="169" t="s">
        <v>255</v>
      </c>
      <c r="G53" s="121"/>
      <c r="H53" s="265"/>
      <c r="I53" s="226">
        <v>4155</v>
      </c>
      <c r="J53" s="226">
        <v>4155</v>
      </c>
      <c r="K53" s="226">
        <v>8264</v>
      </c>
      <c r="L53" s="684">
        <f t="shared" si="2"/>
        <v>1.9889290012033694</v>
      </c>
    </row>
    <row r="54" spans="1:12" ht="15" customHeight="1">
      <c r="A54" s="6"/>
      <c r="B54" s="5"/>
      <c r="C54" s="5"/>
      <c r="D54" s="5"/>
      <c r="E54" s="20"/>
      <c r="F54" s="169" t="s">
        <v>498</v>
      </c>
      <c r="G54" s="121"/>
      <c r="H54" s="265"/>
      <c r="I54" s="226">
        <v>21888</v>
      </c>
      <c r="J54" s="226">
        <v>21888</v>
      </c>
      <c r="K54" s="226">
        <v>6063</v>
      </c>
      <c r="L54" s="684">
        <f t="shared" si="2"/>
        <v>0.27700109649122806</v>
      </c>
    </row>
    <row r="55" spans="1:12" ht="15" customHeight="1">
      <c r="A55" s="6"/>
      <c r="B55" s="5"/>
      <c r="C55" s="5"/>
      <c r="D55" s="5"/>
      <c r="E55" s="20"/>
      <c r="F55" s="169" t="s">
        <v>256</v>
      </c>
      <c r="G55" s="121"/>
      <c r="H55" s="265"/>
      <c r="I55" s="226">
        <v>2552</v>
      </c>
      <c r="J55" s="226">
        <v>2552</v>
      </c>
      <c r="K55" s="226">
        <v>1383</v>
      </c>
      <c r="L55" s="684">
        <f t="shared" si="2"/>
        <v>0.5419278996865203</v>
      </c>
    </row>
    <row r="56" spans="1:12" ht="15" customHeight="1">
      <c r="A56" s="6"/>
      <c r="B56" s="5"/>
      <c r="C56" s="5"/>
      <c r="D56" s="5"/>
      <c r="E56" s="20"/>
      <c r="F56" s="169" t="s">
        <v>257</v>
      </c>
      <c r="G56" s="121"/>
      <c r="H56" s="265"/>
      <c r="I56" s="226">
        <v>26082</v>
      </c>
      <c r="J56" s="226">
        <v>26082</v>
      </c>
      <c r="K56" s="226">
        <v>13143</v>
      </c>
      <c r="L56" s="684">
        <f t="shared" si="2"/>
        <v>0.5039107430411778</v>
      </c>
    </row>
    <row r="57" spans="1:12" ht="15" customHeight="1">
      <c r="A57" s="6"/>
      <c r="B57" s="5"/>
      <c r="C57" s="5"/>
      <c r="D57" s="5"/>
      <c r="E57" s="20"/>
      <c r="F57" s="169" t="s">
        <v>258</v>
      </c>
      <c r="G57" s="121"/>
      <c r="H57" s="265"/>
      <c r="I57" s="226">
        <v>3600</v>
      </c>
      <c r="J57" s="226">
        <v>3600</v>
      </c>
      <c r="K57" s="226">
        <v>770</v>
      </c>
      <c r="L57" s="684">
        <f t="shared" si="2"/>
        <v>0.21388888888888888</v>
      </c>
    </row>
    <row r="58" spans="1:12" ht="15" customHeight="1">
      <c r="A58" s="6"/>
      <c r="B58" s="5"/>
      <c r="C58" s="5"/>
      <c r="D58" s="5"/>
      <c r="E58" s="20"/>
      <c r="F58" s="280" t="s">
        <v>259</v>
      </c>
      <c r="G58" s="121"/>
      <c r="H58" s="265"/>
      <c r="I58" s="226">
        <v>4050</v>
      </c>
      <c r="J58" s="226">
        <v>4050</v>
      </c>
      <c r="K58" s="226">
        <v>2173</v>
      </c>
      <c r="L58" s="684">
        <f t="shared" si="2"/>
        <v>0.5365432098765432</v>
      </c>
    </row>
    <row r="59" spans="1:12" ht="15" customHeight="1">
      <c r="A59" s="6"/>
      <c r="B59" s="5"/>
      <c r="C59" s="5"/>
      <c r="D59" s="5"/>
      <c r="E59" s="20"/>
      <c r="F59" s="281" t="s">
        <v>261</v>
      </c>
      <c r="G59" s="121"/>
      <c r="H59" s="265"/>
      <c r="I59" s="226">
        <v>200</v>
      </c>
      <c r="J59" s="226">
        <v>200</v>
      </c>
      <c r="K59" s="226">
        <v>20</v>
      </c>
      <c r="L59" s="684">
        <f t="shared" si="2"/>
        <v>0.1</v>
      </c>
    </row>
    <row r="60" spans="1:12" ht="15" customHeight="1">
      <c r="A60" s="6"/>
      <c r="B60" s="5"/>
      <c r="C60" s="5"/>
      <c r="D60" s="5"/>
      <c r="E60" s="20"/>
      <c r="F60" s="170" t="s">
        <v>277</v>
      </c>
      <c r="G60" s="121"/>
      <c r="H60" s="276"/>
      <c r="I60" s="291">
        <v>4000</v>
      </c>
      <c r="J60" s="291">
        <v>8790</v>
      </c>
      <c r="K60" s="291">
        <v>8790</v>
      </c>
      <c r="L60" s="686">
        <f t="shared" si="2"/>
        <v>1</v>
      </c>
    </row>
    <row r="61" spans="1:12" ht="15" customHeight="1" thickBot="1">
      <c r="A61" s="17"/>
      <c r="B61" s="18"/>
      <c r="C61" s="18"/>
      <c r="D61" s="18"/>
      <c r="E61" s="184"/>
      <c r="F61" s="224" t="s">
        <v>278</v>
      </c>
      <c r="G61" s="748"/>
      <c r="H61" s="294"/>
      <c r="I61" s="289">
        <v>216</v>
      </c>
      <c r="J61" s="289">
        <v>216</v>
      </c>
      <c r="K61" s="289">
        <v>108</v>
      </c>
      <c r="L61" s="685">
        <f t="shared" si="2"/>
        <v>0.5</v>
      </c>
    </row>
    <row r="62" spans="1:12" ht="15" customHeight="1" thickBot="1">
      <c r="A62" s="7"/>
      <c r="B62" s="19" t="s">
        <v>83</v>
      </c>
      <c r="C62" s="8" t="s">
        <v>119</v>
      </c>
      <c r="D62" s="9"/>
      <c r="E62" s="9"/>
      <c r="F62" s="9"/>
      <c r="G62" s="124">
        <f>G63+G71+G67</f>
        <v>477838</v>
      </c>
      <c r="H62" s="263">
        <f>SUM(H63+H71+H67)</f>
        <v>269171</v>
      </c>
      <c r="I62" s="218">
        <f>SUM(I63+I71+I67)</f>
        <v>12189</v>
      </c>
      <c r="J62" s="218">
        <f>SUM(J63+J71+J67)</f>
        <v>20130</v>
      </c>
      <c r="K62" s="218">
        <f>SUM(K63+K71+K67)</f>
        <v>17069</v>
      </c>
      <c r="L62" s="682">
        <f t="shared" si="2"/>
        <v>0.8479384003974167</v>
      </c>
    </row>
    <row r="63" spans="1:12" ht="15" customHeight="1">
      <c r="A63" s="6"/>
      <c r="B63" s="5"/>
      <c r="C63" s="10" t="s">
        <v>120</v>
      </c>
      <c r="D63" s="16" t="s">
        <v>121</v>
      </c>
      <c r="E63" s="14"/>
      <c r="F63" s="14"/>
      <c r="G63" s="120">
        <f>SUM(G64+G65+G66)</f>
        <v>163573</v>
      </c>
      <c r="H63" s="264">
        <f>SUM(H64:H66)</f>
        <v>162064</v>
      </c>
      <c r="I63" s="217">
        <f>SUM(I64+I65+I66)</f>
        <v>0</v>
      </c>
      <c r="J63" s="217">
        <f>SUM(J64+J65+J66)</f>
        <v>7941</v>
      </c>
      <c r="K63" s="217">
        <f>SUM(K64+K65+K66)</f>
        <v>8602</v>
      </c>
      <c r="L63" s="683">
        <f t="shared" si="2"/>
        <v>1.0832388867900768</v>
      </c>
    </row>
    <row r="64" spans="1:12" ht="15" customHeight="1">
      <c r="A64" s="6"/>
      <c r="B64" s="5"/>
      <c r="C64" s="5"/>
      <c r="D64" s="20" t="s">
        <v>3</v>
      </c>
      <c r="E64" s="12" t="s">
        <v>207</v>
      </c>
      <c r="F64" s="12"/>
      <c r="G64" s="121">
        <v>0</v>
      </c>
      <c r="H64" s="265"/>
      <c r="I64" s="226">
        <v>0</v>
      </c>
      <c r="J64" s="226">
        <v>0</v>
      </c>
      <c r="K64" s="226">
        <v>0</v>
      </c>
      <c r="L64" s="684">
        <v>0</v>
      </c>
    </row>
    <row r="65" spans="1:12" ht="15" customHeight="1">
      <c r="A65" s="6"/>
      <c r="B65" s="5"/>
      <c r="C65" s="5"/>
      <c r="D65" s="20" t="s">
        <v>7</v>
      </c>
      <c r="E65" s="12" t="s">
        <v>187</v>
      </c>
      <c r="F65" s="12"/>
      <c r="G65" s="121">
        <v>163573</v>
      </c>
      <c r="H65" s="265">
        <v>162064</v>
      </c>
      <c r="I65" s="226">
        <v>0</v>
      </c>
      <c r="J65" s="226">
        <v>7941</v>
      </c>
      <c r="K65" s="226">
        <v>8602</v>
      </c>
      <c r="L65" s="684">
        <f>K65/J65</f>
        <v>1.0832388867900768</v>
      </c>
    </row>
    <row r="66" spans="1:12" ht="15" customHeight="1">
      <c r="A66" s="6"/>
      <c r="B66" s="5"/>
      <c r="C66" s="5"/>
      <c r="D66" s="20" t="s">
        <v>39</v>
      </c>
      <c r="E66" s="12" t="s">
        <v>179</v>
      </c>
      <c r="F66" s="12"/>
      <c r="G66" s="121"/>
      <c r="H66" s="265"/>
      <c r="I66" s="226">
        <v>0</v>
      </c>
      <c r="J66" s="226">
        <v>0</v>
      </c>
      <c r="K66" s="226">
        <v>0</v>
      </c>
      <c r="L66" s="684">
        <v>0</v>
      </c>
    </row>
    <row r="67" spans="1:12" ht="15" customHeight="1">
      <c r="A67" s="6"/>
      <c r="B67" s="5"/>
      <c r="C67" s="10" t="s">
        <v>7</v>
      </c>
      <c r="D67" s="16" t="s">
        <v>122</v>
      </c>
      <c r="E67" s="12"/>
      <c r="F67" s="12"/>
      <c r="G67" s="122">
        <f>SUM(G68:G73)</f>
        <v>211820</v>
      </c>
      <c r="H67" s="264">
        <f>SUM(H68:H70)</f>
        <v>4332</v>
      </c>
      <c r="I67" s="217">
        <f>SUM(I68:I70)</f>
        <v>11860</v>
      </c>
      <c r="J67" s="217">
        <f>SUM(J68:J70)</f>
        <v>11860</v>
      </c>
      <c r="K67" s="217">
        <f>SUM(K68:K70)</f>
        <v>8467</v>
      </c>
      <c r="L67" s="683">
        <f>K67/J67</f>
        <v>0.7139123102866779</v>
      </c>
    </row>
    <row r="68" spans="1:12" ht="15" customHeight="1">
      <c r="A68" s="6"/>
      <c r="B68" s="5"/>
      <c r="C68" s="5"/>
      <c r="D68" s="87" t="s">
        <v>3</v>
      </c>
      <c r="E68" s="12" t="s">
        <v>167</v>
      </c>
      <c r="F68" s="12"/>
      <c r="G68" s="121">
        <v>6780</v>
      </c>
      <c r="H68" s="265">
        <v>4044</v>
      </c>
      <c r="I68" s="226">
        <v>11680</v>
      </c>
      <c r="J68" s="226">
        <v>11680</v>
      </c>
      <c r="K68" s="226">
        <v>8411</v>
      </c>
      <c r="L68" s="684">
        <f>K68/J68</f>
        <v>0.7201198630136987</v>
      </c>
    </row>
    <row r="69" spans="1:12" ht="15" customHeight="1">
      <c r="A69" s="6"/>
      <c r="B69" s="5"/>
      <c r="C69" s="5"/>
      <c r="D69" s="20" t="s">
        <v>7</v>
      </c>
      <c r="E69" s="12" t="s">
        <v>168</v>
      </c>
      <c r="F69" s="12"/>
      <c r="G69" s="121">
        <v>0</v>
      </c>
      <c r="H69" s="265"/>
      <c r="I69" s="226">
        <v>0</v>
      </c>
      <c r="J69" s="226">
        <v>0</v>
      </c>
      <c r="K69" s="226">
        <v>0</v>
      </c>
      <c r="L69" s="684">
        <v>0</v>
      </c>
    </row>
    <row r="70" spans="1:12" ht="15" customHeight="1">
      <c r="A70" s="6"/>
      <c r="B70" s="5"/>
      <c r="C70" s="5"/>
      <c r="D70" s="20" t="s">
        <v>39</v>
      </c>
      <c r="E70" s="12" t="s">
        <v>169</v>
      </c>
      <c r="F70" s="12"/>
      <c r="G70" s="121">
        <v>150</v>
      </c>
      <c r="H70" s="265">
        <v>288</v>
      </c>
      <c r="I70" s="226">
        <v>180</v>
      </c>
      <c r="J70" s="226">
        <v>180</v>
      </c>
      <c r="K70" s="226">
        <v>56</v>
      </c>
      <c r="L70" s="684">
        <f>K70/J70</f>
        <v>0.3111111111111111</v>
      </c>
    </row>
    <row r="71" spans="1:12" ht="15" customHeight="1">
      <c r="A71" s="6"/>
      <c r="B71" s="5"/>
      <c r="C71" s="10" t="s">
        <v>39</v>
      </c>
      <c r="D71" s="16" t="s">
        <v>123</v>
      </c>
      <c r="E71" s="12"/>
      <c r="F71" s="12"/>
      <c r="G71" s="122">
        <f>G73+G72</f>
        <v>102445</v>
      </c>
      <c r="H71" s="264">
        <f>SUM(H72:H73)</f>
        <v>102775</v>
      </c>
      <c r="I71" s="217">
        <f>SUM(I72:I73)</f>
        <v>329</v>
      </c>
      <c r="J71" s="217">
        <f>SUM(J72:J73)</f>
        <v>329</v>
      </c>
      <c r="K71" s="217">
        <f>SUM(K72:K73)</f>
        <v>0</v>
      </c>
      <c r="L71" s="683">
        <f>K71/J71</f>
        <v>0</v>
      </c>
    </row>
    <row r="72" spans="1:12" ht="15" customHeight="1">
      <c r="A72" s="6"/>
      <c r="B72" s="5"/>
      <c r="C72" s="10"/>
      <c r="D72" s="20" t="s">
        <v>3</v>
      </c>
      <c r="E72" s="12" t="s">
        <v>260</v>
      </c>
      <c r="F72" s="12"/>
      <c r="G72" s="121">
        <v>34825</v>
      </c>
      <c r="H72" s="265">
        <v>35155</v>
      </c>
      <c r="I72" s="226">
        <v>329</v>
      </c>
      <c r="J72" s="226">
        <v>329</v>
      </c>
      <c r="K72" s="226">
        <v>0</v>
      </c>
      <c r="L72" s="684">
        <f>K72/J72</f>
        <v>0</v>
      </c>
    </row>
    <row r="73" spans="1:12" ht="15" customHeight="1" thickBot="1">
      <c r="A73" s="6"/>
      <c r="B73" s="5"/>
      <c r="C73" s="5"/>
      <c r="D73" s="20"/>
      <c r="E73" s="12"/>
      <c r="F73" s="12"/>
      <c r="G73" s="121">
        <v>67620</v>
      </c>
      <c r="H73" s="265">
        <v>67620</v>
      </c>
      <c r="I73" s="226"/>
      <c r="J73" s="226"/>
      <c r="K73" s="226"/>
      <c r="L73" s="684"/>
    </row>
    <row r="74" spans="1:12" ht="15" customHeight="1" thickBot="1">
      <c r="A74" s="7"/>
      <c r="B74" s="19" t="s">
        <v>85</v>
      </c>
      <c r="C74" s="8" t="s">
        <v>215</v>
      </c>
      <c r="D74" s="9"/>
      <c r="E74" s="9"/>
      <c r="F74" s="9"/>
      <c r="G74" s="124">
        <f>G75+G91</f>
        <v>75592</v>
      </c>
      <c r="H74" s="263"/>
      <c r="I74" s="218">
        <f>SUM(I75+I91)</f>
        <v>474773</v>
      </c>
      <c r="J74" s="218">
        <f>SUM(J75+J91)</f>
        <v>467085</v>
      </c>
      <c r="K74" s="218">
        <f>SUM(K75+K91)</f>
        <v>367046</v>
      </c>
      <c r="L74" s="682">
        <f aca="true" t="shared" si="3" ref="L74:L82">K74/J74</f>
        <v>0.7858227089287817</v>
      </c>
    </row>
    <row r="75" spans="1:12" ht="15" customHeight="1">
      <c r="A75" s="6"/>
      <c r="B75" s="5"/>
      <c r="C75" s="10" t="s">
        <v>3</v>
      </c>
      <c r="D75" s="16" t="s">
        <v>214</v>
      </c>
      <c r="E75" s="169"/>
      <c r="F75" s="14"/>
      <c r="G75" s="120">
        <f>SUM(G76:G83)</f>
        <v>75592</v>
      </c>
      <c r="H75" s="264">
        <f>SUM(H76:H83)</f>
        <v>53501</v>
      </c>
      <c r="I75" s="217">
        <f>SUM(I76:I90)</f>
        <v>350241</v>
      </c>
      <c r="J75" s="217">
        <f>SUM(J76:J90)</f>
        <v>122220</v>
      </c>
      <c r="K75" s="217">
        <f>SUM(K76:K90)</f>
        <v>31390</v>
      </c>
      <c r="L75" s="683">
        <f t="shared" si="3"/>
        <v>0.2568319423989527</v>
      </c>
    </row>
    <row r="76" spans="1:12" ht="15" customHeight="1">
      <c r="A76" s="6"/>
      <c r="B76" s="5"/>
      <c r="C76" s="5"/>
      <c r="D76" s="20" t="s">
        <v>3</v>
      </c>
      <c r="E76" s="12" t="s">
        <v>501</v>
      </c>
      <c r="F76" s="12"/>
      <c r="G76" s="121">
        <v>10778</v>
      </c>
      <c r="H76" s="265">
        <v>1003</v>
      </c>
      <c r="I76" s="226">
        <v>1533</v>
      </c>
      <c r="J76" s="226">
        <v>1533</v>
      </c>
      <c r="K76" s="226">
        <v>734</v>
      </c>
      <c r="L76" s="684">
        <f t="shared" si="3"/>
        <v>0.47879973907371165</v>
      </c>
    </row>
    <row r="77" spans="1:12" ht="15" customHeight="1">
      <c r="A77" s="6"/>
      <c r="B77" s="5"/>
      <c r="C77" s="5"/>
      <c r="D77" s="20" t="s">
        <v>7</v>
      </c>
      <c r="E77" s="12" t="s">
        <v>502</v>
      </c>
      <c r="F77" s="12"/>
      <c r="G77" s="121">
        <v>5407</v>
      </c>
      <c r="H77" s="265">
        <v>4575</v>
      </c>
      <c r="I77" s="226">
        <v>37197</v>
      </c>
      <c r="J77" s="226">
        <v>37197</v>
      </c>
      <c r="K77" s="226">
        <v>18015</v>
      </c>
      <c r="L77" s="684">
        <f t="shared" si="3"/>
        <v>0.48431325106863454</v>
      </c>
    </row>
    <row r="78" spans="1:12" ht="15" customHeight="1">
      <c r="A78" s="6"/>
      <c r="B78" s="5"/>
      <c r="C78" s="5"/>
      <c r="D78" s="20" t="s">
        <v>39</v>
      </c>
      <c r="E78" s="12" t="s">
        <v>503</v>
      </c>
      <c r="F78" s="12"/>
      <c r="G78" s="121">
        <v>43062</v>
      </c>
      <c r="H78" s="265">
        <v>40033</v>
      </c>
      <c r="I78" s="226">
        <v>2937</v>
      </c>
      <c r="J78" s="226">
        <v>2937</v>
      </c>
      <c r="K78" s="226">
        <v>536</v>
      </c>
      <c r="L78" s="684">
        <f t="shared" si="3"/>
        <v>0.18249914879128362</v>
      </c>
    </row>
    <row r="79" spans="1:12" ht="15" customHeight="1">
      <c r="A79" s="6"/>
      <c r="B79" s="5"/>
      <c r="C79" s="5"/>
      <c r="D79" s="20" t="s">
        <v>27</v>
      </c>
      <c r="E79" s="12" t="s">
        <v>514</v>
      </c>
      <c r="F79" s="91"/>
      <c r="G79" s="121">
        <v>4000</v>
      </c>
      <c r="H79" s="265">
        <v>3586</v>
      </c>
      <c r="I79" s="226">
        <v>4562</v>
      </c>
      <c r="J79" s="226">
        <v>4562</v>
      </c>
      <c r="K79" s="226">
        <v>3074</v>
      </c>
      <c r="L79" s="684">
        <f t="shared" si="3"/>
        <v>0.6738272687417799</v>
      </c>
    </row>
    <row r="80" spans="1:12" ht="15" customHeight="1">
      <c r="A80" s="6"/>
      <c r="B80" s="5"/>
      <c r="C80" s="5"/>
      <c r="D80" s="20" t="s">
        <v>43</v>
      </c>
      <c r="E80" s="12" t="s">
        <v>504</v>
      </c>
      <c r="F80" s="91"/>
      <c r="G80" s="121">
        <v>938</v>
      </c>
      <c r="H80" s="265">
        <v>351</v>
      </c>
      <c r="I80" s="226">
        <v>45168</v>
      </c>
      <c r="J80" s="226">
        <v>11530</v>
      </c>
      <c r="K80" s="226">
        <v>0</v>
      </c>
      <c r="L80" s="684">
        <f t="shared" si="3"/>
        <v>0</v>
      </c>
    </row>
    <row r="81" spans="1:12" ht="15" customHeight="1">
      <c r="A81" s="6"/>
      <c r="B81" s="5"/>
      <c r="C81" s="5"/>
      <c r="D81" s="20" t="s">
        <v>55</v>
      </c>
      <c r="E81" s="14" t="s">
        <v>500</v>
      </c>
      <c r="F81" s="14"/>
      <c r="G81" s="126">
        <v>7454</v>
      </c>
      <c r="H81" s="265"/>
      <c r="I81" s="226">
        <v>67717</v>
      </c>
      <c r="J81" s="226">
        <v>33284</v>
      </c>
      <c r="K81" s="226">
        <v>0</v>
      </c>
      <c r="L81" s="684">
        <f t="shared" si="3"/>
        <v>0</v>
      </c>
    </row>
    <row r="82" spans="1:12" ht="15" customHeight="1">
      <c r="A82" s="6"/>
      <c r="B82" s="5"/>
      <c r="C82" s="5"/>
      <c r="D82" s="20" t="s">
        <v>49</v>
      </c>
      <c r="E82" s="14" t="s">
        <v>521</v>
      </c>
      <c r="F82" s="14"/>
      <c r="G82" s="126">
        <v>3235</v>
      </c>
      <c r="H82" s="265">
        <v>3235</v>
      </c>
      <c r="I82" s="226">
        <v>8000</v>
      </c>
      <c r="J82" s="226">
        <v>8000</v>
      </c>
      <c r="K82" s="226">
        <v>0</v>
      </c>
      <c r="L82" s="684">
        <f t="shared" si="3"/>
        <v>0</v>
      </c>
    </row>
    <row r="83" spans="1:12" ht="15" customHeight="1">
      <c r="A83" s="6"/>
      <c r="B83" s="5"/>
      <c r="C83" s="5"/>
      <c r="D83" s="20" t="s">
        <v>223</v>
      </c>
      <c r="E83" s="14" t="s">
        <v>505</v>
      </c>
      <c r="F83" s="14"/>
      <c r="G83" s="126">
        <v>718</v>
      </c>
      <c r="H83" s="265">
        <v>718</v>
      </c>
      <c r="I83" s="226">
        <v>81000</v>
      </c>
      <c r="J83" s="226">
        <v>0</v>
      </c>
      <c r="K83" s="226">
        <v>0</v>
      </c>
      <c r="L83" s="684">
        <v>0</v>
      </c>
    </row>
    <row r="84" spans="1:12" ht="15" customHeight="1">
      <c r="A84" s="6"/>
      <c r="B84" s="5"/>
      <c r="C84" s="5"/>
      <c r="D84" s="20" t="s">
        <v>227</v>
      </c>
      <c r="E84" s="14" t="s">
        <v>506</v>
      </c>
      <c r="F84" s="14"/>
      <c r="G84" s="126"/>
      <c r="H84" s="265"/>
      <c r="I84" s="226">
        <v>102000</v>
      </c>
      <c r="J84" s="226">
        <v>0</v>
      </c>
      <c r="K84" s="226">
        <v>0</v>
      </c>
      <c r="L84" s="684">
        <v>0</v>
      </c>
    </row>
    <row r="85" spans="1:12" ht="15" customHeight="1">
      <c r="A85" s="6"/>
      <c r="B85" s="5"/>
      <c r="C85" s="5"/>
      <c r="D85" s="20" t="s">
        <v>238</v>
      </c>
      <c r="E85" s="14" t="s">
        <v>507</v>
      </c>
      <c r="F85" s="14"/>
      <c r="G85" s="126"/>
      <c r="H85" s="265"/>
      <c r="I85" s="226">
        <v>127</v>
      </c>
      <c r="J85" s="226">
        <v>127</v>
      </c>
      <c r="K85" s="226">
        <v>430</v>
      </c>
      <c r="L85" s="684">
        <f>K85/J85</f>
        <v>3.3858267716535435</v>
      </c>
    </row>
    <row r="86" spans="1:12" ht="15" customHeight="1">
      <c r="A86" s="6"/>
      <c r="B86" s="5"/>
      <c r="C86" s="5"/>
      <c r="D86" s="20" t="s">
        <v>611</v>
      </c>
      <c r="E86" s="14" t="s">
        <v>612</v>
      </c>
      <c r="F86" s="14"/>
      <c r="G86" s="126"/>
      <c r="H86" s="265"/>
      <c r="I86" s="226">
        <v>0</v>
      </c>
      <c r="J86" s="226">
        <v>23050</v>
      </c>
      <c r="K86" s="226">
        <v>0</v>
      </c>
      <c r="L86" s="684">
        <f>K86/J86</f>
        <v>0</v>
      </c>
    </row>
    <row r="87" spans="1:12" ht="15" customHeight="1">
      <c r="A87" s="6"/>
      <c r="B87" s="5"/>
      <c r="C87" s="5"/>
      <c r="D87" s="20" t="s">
        <v>694</v>
      </c>
      <c r="E87" s="14" t="s">
        <v>698</v>
      </c>
      <c r="F87" s="14"/>
      <c r="G87" s="126"/>
      <c r="H87" s="265"/>
      <c r="I87" s="226">
        <v>0</v>
      </c>
      <c r="J87" s="226">
        <v>0</v>
      </c>
      <c r="K87" s="226">
        <v>2260</v>
      </c>
      <c r="L87" s="684">
        <v>0</v>
      </c>
    </row>
    <row r="88" spans="1:12" ht="15" customHeight="1">
      <c r="A88" s="6"/>
      <c r="B88" s="5"/>
      <c r="C88" s="5"/>
      <c r="D88" s="20" t="s">
        <v>695</v>
      </c>
      <c r="E88" s="14" t="s">
        <v>699</v>
      </c>
      <c r="F88" s="14"/>
      <c r="G88" s="126"/>
      <c r="H88" s="265"/>
      <c r="I88" s="226">
        <v>0</v>
      </c>
      <c r="J88" s="226">
        <v>0</v>
      </c>
      <c r="K88" s="226">
        <v>1686</v>
      </c>
      <c r="L88" s="684">
        <v>0</v>
      </c>
    </row>
    <row r="89" spans="1:12" ht="15" customHeight="1">
      <c r="A89" s="6"/>
      <c r="B89" s="5"/>
      <c r="C89" s="5"/>
      <c r="D89" s="20" t="s">
        <v>696</v>
      </c>
      <c r="E89" s="14" t="s">
        <v>700</v>
      </c>
      <c r="F89" s="14"/>
      <c r="G89" s="126"/>
      <c r="H89" s="265"/>
      <c r="I89" s="226">
        <v>0</v>
      </c>
      <c r="J89" s="226">
        <v>0</v>
      </c>
      <c r="K89" s="226">
        <v>4455</v>
      </c>
      <c r="L89" s="684">
        <v>0</v>
      </c>
    </row>
    <row r="90" spans="1:12" ht="15" customHeight="1">
      <c r="A90" s="6"/>
      <c r="B90" s="5"/>
      <c r="C90" s="5"/>
      <c r="D90" s="20" t="s">
        <v>697</v>
      </c>
      <c r="E90" s="14" t="s">
        <v>701</v>
      </c>
      <c r="F90" s="14"/>
      <c r="G90" s="126"/>
      <c r="H90" s="265"/>
      <c r="I90" s="226">
        <v>0</v>
      </c>
      <c r="J90" s="226">
        <v>0</v>
      </c>
      <c r="K90" s="226">
        <v>200</v>
      </c>
      <c r="L90" s="684">
        <v>0</v>
      </c>
    </row>
    <row r="91" spans="1:12" ht="15" customHeight="1">
      <c r="A91" s="6"/>
      <c r="B91" s="5"/>
      <c r="C91" s="10" t="s">
        <v>7</v>
      </c>
      <c r="D91" s="16" t="s">
        <v>216</v>
      </c>
      <c r="E91" s="169"/>
      <c r="F91" s="14"/>
      <c r="G91" s="120">
        <f>SUM(G92)</f>
        <v>0</v>
      </c>
      <c r="H91" s="264">
        <f>SUM(H92:H92)</f>
        <v>0</v>
      </c>
      <c r="I91" s="217">
        <f>SUM(I92:I94)</f>
        <v>124532</v>
      </c>
      <c r="J91" s="217">
        <f>SUM(J92:J94)</f>
        <v>344865</v>
      </c>
      <c r="K91" s="217">
        <f>SUM(K92:K94)</f>
        <v>335656</v>
      </c>
      <c r="L91" s="683">
        <f>K91/J91</f>
        <v>0.9732967972974932</v>
      </c>
    </row>
    <row r="92" spans="1:12" ht="15" customHeight="1">
      <c r="A92" s="6"/>
      <c r="B92" s="5"/>
      <c r="C92" s="5"/>
      <c r="D92" s="20" t="s">
        <v>3</v>
      </c>
      <c r="E92" s="12" t="s">
        <v>262</v>
      </c>
      <c r="F92" s="91"/>
      <c r="G92" s="127"/>
      <c r="H92" s="121"/>
      <c r="I92" s="226">
        <v>93940</v>
      </c>
      <c r="J92" s="226">
        <v>93940</v>
      </c>
      <c r="K92" s="226">
        <v>93940</v>
      </c>
      <c r="L92" s="684">
        <f>K92/J92</f>
        <v>1</v>
      </c>
    </row>
    <row r="93" spans="1:12" ht="15" customHeight="1">
      <c r="A93" s="6"/>
      <c r="B93" s="5"/>
      <c r="C93" s="5"/>
      <c r="D93" s="20" t="s">
        <v>7</v>
      </c>
      <c r="E93" s="12" t="s">
        <v>499</v>
      </c>
      <c r="F93" s="91"/>
      <c r="G93" s="127"/>
      <c r="H93" s="267"/>
      <c r="I93" s="226">
        <v>30592</v>
      </c>
      <c r="J93" s="226">
        <v>9209</v>
      </c>
      <c r="K93" s="226">
        <v>0</v>
      </c>
      <c r="L93" s="684">
        <f>K93/J93</f>
        <v>0</v>
      </c>
    </row>
    <row r="94" spans="1:12" ht="15" customHeight="1">
      <c r="A94" s="6"/>
      <c r="B94" s="5"/>
      <c r="C94" s="5"/>
      <c r="D94" s="20" t="s">
        <v>39</v>
      </c>
      <c r="E94" s="12" t="s">
        <v>550</v>
      </c>
      <c r="F94" s="91"/>
      <c r="G94" s="127"/>
      <c r="H94" s="267"/>
      <c r="I94" s="291">
        <v>0</v>
      </c>
      <c r="J94" s="291">
        <v>241716</v>
      </c>
      <c r="K94" s="291">
        <v>241716</v>
      </c>
      <c r="L94" s="686">
        <f>K94/J94</f>
        <v>1</v>
      </c>
    </row>
    <row r="95" spans="1:12" ht="15" customHeight="1" thickBot="1">
      <c r="A95" s="17"/>
      <c r="B95" s="18"/>
      <c r="C95" s="18"/>
      <c r="D95" s="184"/>
      <c r="E95" s="18"/>
      <c r="F95" s="18"/>
      <c r="G95" s="123"/>
      <c r="H95" s="294"/>
      <c r="I95" s="288"/>
      <c r="J95" s="288"/>
      <c r="K95" s="288"/>
      <c r="L95" s="687"/>
    </row>
    <row r="96" spans="1:12" ht="15" customHeight="1" thickBot="1">
      <c r="A96" s="7"/>
      <c r="B96" s="19" t="s">
        <v>86</v>
      </c>
      <c r="C96" s="8" t="s">
        <v>209</v>
      </c>
      <c r="D96" s="9"/>
      <c r="E96" s="9"/>
      <c r="F96" s="9"/>
      <c r="G96" s="124">
        <f>SUM(G97+G99)</f>
        <v>2467</v>
      </c>
      <c r="H96" s="124">
        <f>SUM(H97+H99)</f>
        <v>0</v>
      </c>
      <c r="I96" s="218">
        <f>SUM(I97+I99)</f>
        <v>0</v>
      </c>
      <c r="J96" s="218">
        <f>SUM(J97+J99)</f>
        <v>0</v>
      </c>
      <c r="K96" s="218">
        <f>SUM(K97+K99)</f>
        <v>59</v>
      </c>
      <c r="L96" s="682">
        <v>0</v>
      </c>
    </row>
    <row r="97" spans="1:12" s="132" customFormat="1" ht="15" customHeight="1">
      <c r="A97" s="214"/>
      <c r="B97" s="215"/>
      <c r="C97" s="215" t="s">
        <v>3</v>
      </c>
      <c r="D97" s="186" t="s">
        <v>160</v>
      </c>
      <c r="E97" s="186"/>
      <c r="F97" s="187"/>
      <c r="G97" s="216">
        <v>0</v>
      </c>
      <c r="H97" s="268"/>
      <c r="I97" s="217">
        <v>0</v>
      </c>
      <c r="J97" s="217">
        <v>0</v>
      </c>
      <c r="K97" s="217">
        <v>0</v>
      </c>
      <c r="L97" s="683">
        <v>0</v>
      </c>
    </row>
    <row r="98" spans="1:12" s="132" customFormat="1" ht="15" customHeight="1">
      <c r="A98" s="131"/>
      <c r="B98" s="85"/>
      <c r="C98" s="85"/>
      <c r="D98" s="185"/>
      <c r="E98" s="185"/>
      <c r="F98" s="185"/>
      <c r="G98" s="256"/>
      <c r="H98" s="268"/>
      <c r="I98" s="226"/>
      <c r="J98" s="226"/>
      <c r="K98" s="226"/>
      <c r="L98" s="684"/>
    </row>
    <row r="99" spans="1:12" ht="15" customHeight="1">
      <c r="A99" s="6"/>
      <c r="B99" s="5"/>
      <c r="C99" s="10" t="s">
        <v>7</v>
      </c>
      <c r="D99" s="16" t="s">
        <v>125</v>
      </c>
      <c r="E99" s="14"/>
      <c r="F99" s="14"/>
      <c r="G99" s="122">
        <f>SUM(G100:G100)</f>
        <v>2467</v>
      </c>
      <c r="H99" s="264">
        <f>SUM(H100:H100)</f>
        <v>0</v>
      </c>
      <c r="I99" s="217">
        <f>SUM(I100:I100)</f>
        <v>0</v>
      </c>
      <c r="J99" s="217">
        <f>SUM(J100:J100)</f>
        <v>0</v>
      </c>
      <c r="K99" s="217">
        <f>SUM(K100:K100)</f>
        <v>59</v>
      </c>
      <c r="L99" s="683">
        <v>0</v>
      </c>
    </row>
    <row r="100" spans="1:12" ht="15" customHeight="1">
      <c r="A100" s="6"/>
      <c r="B100" s="5"/>
      <c r="C100" s="5"/>
      <c r="D100" s="20" t="s">
        <v>3</v>
      </c>
      <c r="E100" s="12" t="s">
        <v>263</v>
      </c>
      <c r="F100" s="12"/>
      <c r="G100" s="121">
        <v>2467</v>
      </c>
      <c r="H100" s="265"/>
      <c r="I100" s="226">
        <v>0</v>
      </c>
      <c r="J100" s="226">
        <v>0</v>
      </c>
      <c r="K100" s="226">
        <v>59</v>
      </c>
      <c r="L100" s="684">
        <v>0</v>
      </c>
    </row>
    <row r="101" spans="1:12" ht="15" customHeight="1" thickBot="1">
      <c r="A101" s="17"/>
      <c r="B101" s="18"/>
      <c r="C101" s="18"/>
      <c r="D101" s="184"/>
      <c r="E101" s="18"/>
      <c r="F101" s="18"/>
      <c r="G101" s="123"/>
      <c r="H101" s="266"/>
      <c r="I101" s="225"/>
      <c r="J101" s="225"/>
      <c r="K101" s="225"/>
      <c r="L101" s="688"/>
    </row>
    <row r="102" spans="1:12" ht="26.25" customHeight="1" thickBot="1">
      <c r="A102" s="7"/>
      <c r="B102" s="19" t="s">
        <v>88</v>
      </c>
      <c r="C102" s="822" t="s">
        <v>266</v>
      </c>
      <c r="D102" s="822"/>
      <c r="E102" s="822"/>
      <c r="F102" s="823"/>
      <c r="G102" s="124">
        <f>G103+G104</f>
        <v>4633</v>
      </c>
      <c r="H102" s="124">
        <f>H103+H104</f>
        <v>5069</v>
      </c>
      <c r="I102" s="218">
        <f>SUM(I103:I104)</f>
        <v>3800</v>
      </c>
      <c r="J102" s="218">
        <f>SUM(J103:J104)</f>
        <v>3800</v>
      </c>
      <c r="K102" s="218">
        <f>SUM(K103:K104)</f>
        <v>1625</v>
      </c>
      <c r="L102" s="682">
        <f>K102/J102</f>
        <v>0.4276315789473684</v>
      </c>
    </row>
    <row r="103" spans="1:12" ht="15" customHeight="1">
      <c r="A103" s="6"/>
      <c r="B103" s="5"/>
      <c r="C103" s="20" t="s">
        <v>3</v>
      </c>
      <c r="D103" s="221" t="s">
        <v>126</v>
      </c>
      <c r="E103" s="14"/>
      <c r="F103" s="14"/>
      <c r="G103" s="126">
        <v>4633</v>
      </c>
      <c r="H103" s="265">
        <v>5069</v>
      </c>
      <c r="I103" s="290">
        <v>3800</v>
      </c>
      <c r="J103" s="290">
        <v>3800</v>
      </c>
      <c r="K103" s="290">
        <v>1625</v>
      </c>
      <c r="L103" s="689">
        <f>K103/J103</f>
        <v>0.4276315789473684</v>
      </c>
    </row>
    <row r="104" spans="1:12" ht="15" customHeight="1">
      <c r="A104" s="6"/>
      <c r="B104" s="5"/>
      <c r="C104" s="20" t="s">
        <v>7</v>
      </c>
      <c r="D104" s="12" t="s">
        <v>264</v>
      </c>
      <c r="E104" s="12"/>
      <c r="F104" s="12"/>
      <c r="G104" s="121"/>
      <c r="H104" s="276"/>
      <c r="I104" s="291">
        <v>0</v>
      </c>
      <c r="J104" s="291">
        <v>0</v>
      </c>
      <c r="K104" s="291">
        <v>0</v>
      </c>
      <c r="L104" s="686">
        <v>0</v>
      </c>
    </row>
    <row r="105" spans="1:12" ht="15" customHeight="1" thickBot="1">
      <c r="A105" s="6"/>
      <c r="B105" s="5"/>
      <c r="C105" s="20"/>
      <c r="D105" s="18"/>
      <c r="E105" s="5"/>
      <c r="F105" s="5"/>
      <c r="G105" s="128"/>
      <c r="H105" s="267"/>
      <c r="I105" s="289"/>
      <c r="J105" s="289"/>
      <c r="K105" s="289"/>
      <c r="L105" s="685"/>
    </row>
    <row r="106" spans="1:12" ht="15" customHeight="1" thickBot="1">
      <c r="A106" s="7"/>
      <c r="B106" s="19" t="s">
        <v>97</v>
      </c>
      <c r="C106" s="822" t="s">
        <v>171</v>
      </c>
      <c r="D106" s="822"/>
      <c r="E106" s="822"/>
      <c r="F106" s="823"/>
      <c r="G106" s="124">
        <f>G107+G108</f>
        <v>570285</v>
      </c>
      <c r="H106" s="263">
        <f>SUM(H107:H108)</f>
        <v>233442</v>
      </c>
      <c r="I106" s="218">
        <f>SUM(I107:I108)</f>
        <v>369263</v>
      </c>
      <c r="J106" s="218">
        <f>SUM(J107:J108)</f>
        <v>369263</v>
      </c>
      <c r="K106" s="218">
        <f>SUM(K107:K108)</f>
        <v>0</v>
      </c>
      <c r="L106" s="682">
        <f>K106/J106*100</f>
        <v>0</v>
      </c>
    </row>
    <row r="107" spans="1:12" ht="15" customHeight="1">
      <c r="A107" s="6"/>
      <c r="B107" s="5"/>
      <c r="C107" s="20" t="s">
        <v>3</v>
      </c>
      <c r="D107" s="14" t="s">
        <v>127</v>
      </c>
      <c r="E107" s="14"/>
      <c r="F107" s="14"/>
      <c r="G107" s="126">
        <v>254884</v>
      </c>
      <c r="H107" s="265"/>
      <c r="I107" s="226">
        <v>369263</v>
      </c>
      <c r="J107" s="226">
        <v>369263</v>
      </c>
      <c r="K107" s="226">
        <v>0</v>
      </c>
      <c r="L107" s="684">
        <f>K107/J107*100</f>
        <v>0</v>
      </c>
    </row>
    <row r="108" spans="1:12" ht="15" customHeight="1">
      <c r="A108" s="6"/>
      <c r="B108" s="5"/>
      <c r="C108" s="20" t="s">
        <v>7</v>
      </c>
      <c r="D108" s="12" t="s">
        <v>128</v>
      </c>
      <c r="E108" s="12"/>
      <c r="F108" s="12"/>
      <c r="G108" s="121">
        <v>315401</v>
      </c>
      <c r="H108" s="265">
        <v>233442</v>
      </c>
      <c r="I108" s="226">
        <v>0</v>
      </c>
      <c r="J108" s="226">
        <v>0</v>
      </c>
      <c r="K108" s="226">
        <v>0</v>
      </c>
      <c r="L108" s="684">
        <v>0</v>
      </c>
    </row>
    <row r="109" spans="1:12" ht="15" customHeight="1" thickBot="1">
      <c r="A109" s="6"/>
      <c r="B109" s="5"/>
      <c r="C109" s="5"/>
      <c r="D109" s="5"/>
      <c r="E109" s="5"/>
      <c r="F109" s="5"/>
      <c r="G109" s="127"/>
      <c r="H109" s="267"/>
      <c r="I109" s="226"/>
      <c r="J109" s="226"/>
      <c r="K109" s="226"/>
      <c r="L109" s="684"/>
    </row>
    <row r="110" spans="1:12" s="132" customFormat="1" ht="15" customHeight="1" thickBot="1">
      <c r="A110" s="23"/>
      <c r="B110" s="19" t="s">
        <v>210</v>
      </c>
      <c r="C110" s="822" t="s">
        <v>129</v>
      </c>
      <c r="D110" s="822"/>
      <c r="E110" s="822"/>
      <c r="F110" s="823"/>
      <c r="G110" s="124">
        <f>G111</f>
        <v>125394</v>
      </c>
      <c r="H110" s="263">
        <f>SUM(H111)</f>
        <v>125394</v>
      </c>
      <c r="I110" s="218">
        <f>SUM(I111)</f>
        <v>1131644</v>
      </c>
      <c r="J110" s="218">
        <f>SUM(J111)</f>
        <v>1416996</v>
      </c>
      <c r="K110" s="218">
        <f>SUM(K111)</f>
        <v>1416996</v>
      </c>
      <c r="L110" s="682">
        <f aca="true" t="shared" si="4" ref="L110:L115">K110/J110</f>
        <v>1</v>
      </c>
    </row>
    <row r="111" spans="1:12" s="132" customFormat="1" ht="15" customHeight="1">
      <c r="A111" s="133"/>
      <c r="B111" s="22"/>
      <c r="C111" s="10" t="s">
        <v>3</v>
      </c>
      <c r="D111" s="16" t="s">
        <v>130</v>
      </c>
      <c r="E111" s="16"/>
      <c r="F111" s="16"/>
      <c r="G111" s="120">
        <f>SUM(G112:G114)</f>
        <v>125394</v>
      </c>
      <c r="H111" s="264">
        <f>SUM(H112:H114)</f>
        <v>125394</v>
      </c>
      <c r="I111" s="217">
        <f>SUM(I112:I115)</f>
        <v>1131644</v>
      </c>
      <c r="J111" s="217">
        <f>SUM(J112:J115)</f>
        <v>1416996</v>
      </c>
      <c r="K111" s="217">
        <f>SUM(K112:K115)</f>
        <v>1416996</v>
      </c>
      <c r="L111" s="683">
        <f t="shared" si="4"/>
        <v>1</v>
      </c>
    </row>
    <row r="112" spans="1:12" ht="15" customHeight="1">
      <c r="A112" s="6"/>
      <c r="B112" s="5"/>
      <c r="C112" s="5"/>
      <c r="D112" s="13" t="s">
        <v>19</v>
      </c>
      <c r="E112" s="14" t="s">
        <v>522</v>
      </c>
      <c r="F112" s="14"/>
      <c r="G112" s="121">
        <v>16293</v>
      </c>
      <c r="H112" s="265">
        <v>16293</v>
      </c>
      <c r="I112" s="226">
        <v>250647</v>
      </c>
      <c r="J112" s="226">
        <v>295508</v>
      </c>
      <c r="K112" s="226">
        <v>295508</v>
      </c>
      <c r="L112" s="684">
        <f t="shared" si="4"/>
        <v>1</v>
      </c>
    </row>
    <row r="113" spans="1:12" ht="15" customHeight="1">
      <c r="A113" s="6"/>
      <c r="B113" s="5"/>
      <c r="C113" s="5"/>
      <c r="D113" s="13" t="s">
        <v>21</v>
      </c>
      <c r="E113" s="12" t="s">
        <v>523</v>
      </c>
      <c r="F113" s="12"/>
      <c r="G113" s="121">
        <v>105631</v>
      </c>
      <c r="H113" s="265">
        <v>105631</v>
      </c>
      <c r="I113" s="226">
        <v>865997</v>
      </c>
      <c r="J113" s="226">
        <v>978561</v>
      </c>
      <c r="K113" s="226">
        <v>978561</v>
      </c>
      <c r="L113" s="684">
        <f t="shared" si="4"/>
        <v>1</v>
      </c>
    </row>
    <row r="114" spans="1:12" ht="15" customHeight="1">
      <c r="A114" s="6"/>
      <c r="B114" s="5"/>
      <c r="C114" s="5"/>
      <c r="D114" s="11" t="s">
        <v>14</v>
      </c>
      <c r="E114" s="14" t="s">
        <v>172</v>
      </c>
      <c r="F114" s="91"/>
      <c r="G114" s="127">
        <v>3470</v>
      </c>
      <c r="H114" s="121">
        <v>3470</v>
      </c>
      <c r="I114" s="226">
        <v>15000</v>
      </c>
      <c r="J114" s="226">
        <v>41353</v>
      </c>
      <c r="K114" s="226">
        <v>41353</v>
      </c>
      <c r="L114" s="684">
        <f t="shared" si="4"/>
        <v>1</v>
      </c>
    </row>
    <row r="115" spans="1:12" ht="15" customHeight="1">
      <c r="A115" s="6"/>
      <c r="B115" s="5"/>
      <c r="C115" s="5"/>
      <c r="D115" s="11" t="s">
        <v>23</v>
      </c>
      <c r="E115" s="14" t="s">
        <v>551</v>
      </c>
      <c r="F115" s="91"/>
      <c r="G115" s="127"/>
      <c r="H115" s="267"/>
      <c r="I115" s="291">
        <v>0</v>
      </c>
      <c r="J115" s="291">
        <v>101574</v>
      </c>
      <c r="K115" s="291">
        <v>101574</v>
      </c>
      <c r="L115" s="686">
        <f t="shared" si="4"/>
        <v>1</v>
      </c>
    </row>
    <row r="116" spans="1:12" ht="15" customHeight="1" thickBot="1">
      <c r="A116" s="17"/>
      <c r="B116" s="18"/>
      <c r="C116" s="18"/>
      <c r="D116" s="293"/>
      <c r="E116" s="18"/>
      <c r="F116" s="18"/>
      <c r="G116" s="123"/>
      <c r="H116" s="294"/>
      <c r="I116" s="289"/>
      <c r="J116" s="289"/>
      <c r="K116" s="289"/>
      <c r="L116" s="685"/>
    </row>
    <row r="117" spans="1:12" ht="15" customHeight="1" thickBot="1">
      <c r="A117" s="833" t="s">
        <v>265</v>
      </c>
      <c r="B117" s="834"/>
      <c r="C117" s="834"/>
      <c r="D117" s="834"/>
      <c r="E117" s="834"/>
      <c r="F117" s="835"/>
      <c r="G117" s="124">
        <f>G119+G122+G125+G129</f>
        <v>0</v>
      </c>
      <c r="H117" s="263"/>
      <c r="I117" s="218">
        <f>SUM(I119+I122+I125+I129)</f>
        <v>1214</v>
      </c>
      <c r="J117" s="218">
        <f>SUM(J119+J122+J125+J129)</f>
        <v>1214</v>
      </c>
      <c r="K117" s="218">
        <f>SUM(K119+K122+K125+K129)</f>
        <v>1214</v>
      </c>
      <c r="L117" s="682">
        <f>K117/J117</f>
        <v>1</v>
      </c>
    </row>
    <row r="118" spans="1:12" ht="15" customHeight="1">
      <c r="A118" s="6"/>
      <c r="B118" s="22"/>
      <c r="C118" s="5"/>
      <c r="D118" s="5"/>
      <c r="E118" s="5"/>
      <c r="F118" s="5"/>
      <c r="G118" s="126"/>
      <c r="H118" s="265"/>
      <c r="I118" s="217"/>
      <c r="J118" s="217"/>
      <c r="K118" s="217"/>
      <c r="L118" s="683"/>
    </row>
    <row r="119" spans="1:12" s="132" customFormat="1" ht="15" customHeight="1">
      <c r="A119" s="133"/>
      <c r="B119" s="10" t="s">
        <v>0</v>
      </c>
      <c r="C119" s="16" t="s">
        <v>132</v>
      </c>
      <c r="D119" s="16"/>
      <c r="E119" s="16"/>
      <c r="F119" s="16"/>
      <c r="G119" s="122">
        <f>G120</f>
        <v>0</v>
      </c>
      <c r="H119" s="264"/>
      <c r="I119" s="217">
        <f>SUM(I120)</f>
        <v>0</v>
      </c>
      <c r="J119" s="217">
        <f>SUM(J120)</f>
        <v>0</v>
      </c>
      <c r="K119" s="217">
        <f>SUM(K120)</f>
        <v>0</v>
      </c>
      <c r="L119" s="683">
        <v>0</v>
      </c>
    </row>
    <row r="120" spans="1:12" ht="15" customHeight="1">
      <c r="A120" s="6"/>
      <c r="B120" s="5"/>
      <c r="C120" s="20" t="s">
        <v>3</v>
      </c>
      <c r="D120" s="12" t="s">
        <v>101</v>
      </c>
      <c r="E120" s="12"/>
      <c r="F120" s="12"/>
      <c r="G120" s="121"/>
      <c r="H120" s="265"/>
      <c r="I120" s="226"/>
      <c r="J120" s="226"/>
      <c r="K120" s="226"/>
      <c r="L120" s="684"/>
    </row>
    <row r="121" spans="1:12" ht="15" customHeight="1">
      <c r="A121" s="6"/>
      <c r="B121" s="5"/>
      <c r="C121" s="20"/>
      <c r="D121" s="15"/>
      <c r="E121" s="15"/>
      <c r="F121" s="15"/>
      <c r="G121" s="121"/>
      <c r="H121" s="265"/>
      <c r="I121" s="217"/>
      <c r="J121" s="217"/>
      <c r="K121" s="217"/>
      <c r="L121" s="683"/>
    </row>
    <row r="122" spans="1:12" s="132" customFormat="1" ht="15" customHeight="1">
      <c r="A122" s="133"/>
      <c r="B122" s="10" t="s">
        <v>86</v>
      </c>
      <c r="C122" s="86" t="s">
        <v>209</v>
      </c>
      <c r="D122" s="16"/>
      <c r="E122" s="16"/>
      <c r="F122" s="16"/>
      <c r="G122" s="122">
        <f>G123</f>
        <v>0</v>
      </c>
      <c r="H122" s="264"/>
      <c r="I122" s="217">
        <f>SUM(I123)</f>
        <v>0</v>
      </c>
      <c r="J122" s="217">
        <f>SUM(J123)</f>
        <v>0</v>
      </c>
      <c r="K122" s="217">
        <f>SUM(K123)</f>
        <v>0</v>
      </c>
      <c r="L122" s="683">
        <v>0</v>
      </c>
    </row>
    <row r="123" spans="1:12" ht="15" customHeight="1">
      <c r="A123" s="6"/>
      <c r="B123" s="5"/>
      <c r="C123" s="20" t="s">
        <v>3</v>
      </c>
      <c r="D123" s="12" t="s">
        <v>124</v>
      </c>
      <c r="E123" s="12"/>
      <c r="F123" s="12"/>
      <c r="G123" s="121">
        <f>+G135</f>
        <v>0</v>
      </c>
      <c r="H123" s="265"/>
      <c r="I123" s="226"/>
      <c r="J123" s="226"/>
      <c r="K123" s="226"/>
      <c r="L123" s="684"/>
    </row>
    <row r="124" spans="1:12" ht="15" customHeight="1">
      <c r="A124" s="6"/>
      <c r="B124" s="5"/>
      <c r="C124" s="5"/>
      <c r="D124" s="5"/>
      <c r="E124" s="5"/>
      <c r="F124" s="5"/>
      <c r="G124" s="121"/>
      <c r="H124" s="265"/>
      <c r="I124" s="217"/>
      <c r="J124" s="217"/>
      <c r="K124" s="217"/>
      <c r="L124" s="683"/>
    </row>
    <row r="125" spans="1:12" s="132" customFormat="1" ht="15" customHeight="1">
      <c r="A125" s="133"/>
      <c r="B125" s="10" t="s">
        <v>210</v>
      </c>
      <c r="C125" s="16" t="s">
        <v>129</v>
      </c>
      <c r="D125" s="16"/>
      <c r="E125" s="16"/>
      <c r="F125" s="16"/>
      <c r="G125" s="122">
        <f>G126</f>
        <v>0</v>
      </c>
      <c r="H125" s="264"/>
      <c r="I125" s="217">
        <f>SUM(I126,I127)</f>
        <v>1214</v>
      </c>
      <c r="J125" s="217">
        <f>SUM(J126,J127)</f>
        <v>1214</v>
      </c>
      <c r="K125" s="217">
        <f>SUM(K126,K127)</f>
        <v>1214</v>
      </c>
      <c r="L125" s="683">
        <f>K125/J125</f>
        <v>1</v>
      </c>
    </row>
    <row r="126" spans="1:12" ht="15" customHeight="1">
      <c r="A126" s="6"/>
      <c r="B126" s="5"/>
      <c r="C126" s="140" t="s">
        <v>19</v>
      </c>
      <c r="D126" s="14" t="s">
        <v>522</v>
      </c>
      <c r="E126" s="14"/>
      <c r="F126" s="14"/>
      <c r="G126" s="121"/>
      <c r="H126" s="265"/>
      <c r="I126" s="226">
        <v>1214</v>
      </c>
      <c r="J126" s="226">
        <v>1214</v>
      </c>
      <c r="K126" s="226">
        <v>1214</v>
      </c>
      <c r="L126" s="684">
        <f>K126/J126</f>
        <v>1</v>
      </c>
    </row>
    <row r="127" spans="1:12" ht="15" customHeight="1">
      <c r="A127" s="6"/>
      <c r="B127" s="5"/>
      <c r="C127" s="140" t="s">
        <v>21</v>
      </c>
      <c r="D127" s="12" t="s">
        <v>523</v>
      </c>
      <c r="E127" s="12"/>
      <c r="F127" s="91"/>
      <c r="G127" s="121"/>
      <c r="H127" s="265"/>
      <c r="I127" s="226"/>
      <c r="J127" s="226"/>
      <c r="K127" s="226"/>
      <c r="L127" s="684"/>
    </row>
    <row r="128" spans="1:12" ht="15" customHeight="1">
      <c r="A128" s="6"/>
      <c r="B128" s="5"/>
      <c r="C128" s="20"/>
      <c r="D128" s="5"/>
      <c r="E128" s="5"/>
      <c r="F128" s="5"/>
      <c r="G128" s="127"/>
      <c r="H128" s="267"/>
      <c r="I128" s="282"/>
      <c r="J128" s="282"/>
      <c r="K128" s="282"/>
      <c r="L128" s="690"/>
    </row>
    <row r="129" spans="1:12" s="132" customFormat="1" ht="15" customHeight="1">
      <c r="A129" s="133"/>
      <c r="B129" s="22" t="s">
        <v>211</v>
      </c>
      <c r="C129" s="86" t="s">
        <v>212</v>
      </c>
      <c r="D129" s="22"/>
      <c r="E129" s="22"/>
      <c r="F129" s="22"/>
      <c r="G129" s="129"/>
      <c r="H129" s="270"/>
      <c r="I129" s="282"/>
      <c r="J129" s="282"/>
      <c r="K129" s="282"/>
      <c r="L129" s="690"/>
    </row>
    <row r="130" spans="1:12" ht="15" customHeight="1" thickBot="1">
      <c r="A130" s="283"/>
      <c r="B130" s="21"/>
      <c r="C130" s="21"/>
      <c r="D130" s="21"/>
      <c r="E130" s="21"/>
      <c r="F130" s="292"/>
      <c r="G130" s="123"/>
      <c r="H130" s="266"/>
      <c r="I130" s="225"/>
      <c r="J130" s="225"/>
      <c r="K130" s="225"/>
      <c r="L130" s="688"/>
    </row>
    <row r="131" spans="1:12" ht="15" customHeight="1" thickBot="1">
      <c r="A131" s="833" t="s">
        <v>131</v>
      </c>
      <c r="B131" s="834"/>
      <c r="C131" s="834"/>
      <c r="D131" s="834"/>
      <c r="E131" s="834"/>
      <c r="F131" s="835"/>
      <c r="G131" s="124">
        <f>G133+G138+G141+G144</f>
        <v>1076</v>
      </c>
      <c r="H131" s="263"/>
      <c r="I131" s="218">
        <f>SUM(I133+I136+I138+I141+I144)</f>
        <v>914</v>
      </c>
      <c r="J131" s="218">
        <f>SUM(J133+J136+J138+J141+J144)</f>
        <v>954</v>
      </c>
      <c r="K131" s="218">
        <f>SUM(K133+K136+K138+K141+K144)</f>
        <v>705</v>
      </c>
      <c r="L131" s="682">
        <f>K131/J131</f>
        <v>0.7389937106918238</v>
      </c>
    </row>
    <row r="132" spans="1:12" ht="15" customHeight="1">
      <c r="A132" s="6"/>
      <c r="B132" s="22"/>
      <c r="C132" s="5"/>
      <c r="D132" s="5"/>
      <c r="E132" s="5"/>
      <c r="F132" s="5"/>
      <c r="G132" s="126"/>
      <c r="H132" s="265"/>
      <c r="I132" s="217"/>
      <c r="J132" s="217"/>
      <c r="K132" s="217"/>
      <c r="L132" s="683"/>
    </row>
    <row r="133" spans="1:12" s="132" customFormat="1" ht="15" customHeight="1">
      <c r="A133" s="133"/>
      <c r="B133" s="10" t="s">
        <v>0</v>
      </c>
      <c r="C133" s="16" t="s">
        <v>132</v>
      </c>
      <c r="D133" s="16"/>
      <c r="E133" s="16"/>
      <c r="F133" s="16"/>
      <c r="G133" s="122">
        <f>G134</f>
        <v>200</v>
      </c>
      <c r="H133" s="264"/>
      <c r="I133" s="217">
        <f>SUM(I134)</f>
        <v>150</v>
      </c>
      <c r="J133" s="217">
        <f>SUM(J134)</f>
        <v>150</v>
      </c>
      <c r="K133" s="217">
        <f>SUM(K134)</f>
        <v>182</v>
      </c>
      <c r="L133" s="683">
        <f>K133/J133</f>
        <v>1.2133333333333334</v>
      </c>
    </row>
    <row r="134" spans="1:12" ht="15" customHeight="1">
      <c r="A134" s="6"/>
      <c r="B134" s="5"/>
      <c r="C134" s="20" t="s">
        <v>3</v>
      </c>
      <c r="D134" s="12" t="s">
        <v>101</v>
      </c>
      <c r="E134" s="12"/>
      <c r="F134" s="12"/>
      <c r="G134" s="121">
        <v>200</v>
      </c>
      <c r="H134" s="265"/>
      <c r="I134" s="226">
        <v>150</v>
      </c>
      <c r="J134" s="226">
        <v>150</v>
      </c>
      <c r="K134" s="226">
        <v>182</v>
      </c>
      <c r="L134" s="684">
        <f>K134/J134</f>
        <v>1.2133333333333334</v>
      </c>
    </row>
    <row r="135" spans="1:12" ht="15" customHeight="1">
      <c r="A135" s="6"/>
      <c r="B135" s="5"/>
      <c r="C135" s="20"/>
      <c r="D135" s="15"/>
      <c r="E135" s="15"/>
      <c r="F135" s="15"/>
      <c r="G135" s="121"/>
      <c r="H135" s="265"/>
      <c r="I135" s="217"/>
      <c r="J135" s="217"/>
      <c r="K135" s="217"/>
      <c r="L135" s="683"/>
    </row>
    <row r="136" spans="1:12" ht="15" customHeight="1">
      <c r="A136" s="6"/>
      <c r="B136" s="10" t="s">
        <v>85</v>
      </c>
      <c r="C136" s="75" t="s">
        <v>301</v>
      </c>
      <c r="D136" s="14"/>
      <c r="E136" s="14"/>
      <c r="F136" s="307"/>
      <c r="G136" s="121"/>
      <c r="H136" s="265"/>
      <c r="I136" s="217">
        <v>100</v>
      </c>
      <c r="J136" s="217">
        <v>100</v>
      </c>
      <c r="K136" s="217">
        <v>100</v>
      </c>
      <c r="L136" s="683">
        <f>K136/J136</f>
        <v>1</v>
      </c>
    </row>
    <row r="137" spans="1:12" ht="15" customHeight="1">
      <c r="A137" s="6"/>
      <c r="B137" s="5"/>
      <c r="C137" s="20"/>
      <c r="D137" s="5"/>
      <c r="E137" s="5"/>
      <c r="F137" s="5"/>
      <c r="G137" s="121"/>
      <c r="H137" s="265"/>
      <c r="I137" s="217"/>
      <c r="J137" s="217"/>
      <c r="K137" s="217"/>
      <c r="L137" s="683"/>
    </row>
    <row r="138" spans="1:12" s="132" customFormat="1" ht="15" customHeight="1">
      <c r="A138" s="133"/>
      <c r="B138" s="10" t="s">
        <v>86</v>
      </c>
      <c r="C138" s="86" t="s">
        <v>209</v>
      </c>
      <c r="D138" s="16"/>
      <c r="E138" s="16"/>
      <c r="F138" s="16"/>
      <c r="G138" s="122">
        <f>G139</f>
        <v>0</v>
      </c>
      <c r="H138" s="264"/>
      <c r="I138" s="217">
        <f>SUM(I139)</f>
        <v>0</v>
      </c>
      <c r="J138" s="217">
        <f>SUM(J139)</f>
        <v>0</v>
      </c>
      <c r="K138" s="217">
        <f>SUM(K139)</f>
        <v>19</v>
      </c>
      <c r="L138" s="683">
        <v>0</v>
      </c>
    </row>
    <row r="139" spans="1:12" ht="15" customHeight="1">
      <c r="A139" s="6"/>
      <c r="B139" s="5"/>
      <c r="C139" s="20" t="s">
        <v>3</v>
      </c>
      <c r="D139" s="12" t="s">
        <v>124</v>
      </c>
      <c r="E139" s="12"/>
      <c r="F139" s="12"/>
      <c r="G139" s="121">
        <f>+G151</f>
        <v>0</v>
      </c>
      <c r="H139" s="265"/>
      <c r="I139" s="226">
        <v>0</v>
      </c>
      <c r="J139" s="226">
        <v>0</v>
      </c>
      <c r="K139" s="226">
        <v>19</v>
      </c>
      <c r="L139" s="684">
        <v>0</v>
      </c>
    </row>
    <row r="140" spans="1:12" ht="15" customHeight="1">
      <c r="A140" s="6"/>
      <c r="B140" s="5"/>
      <c r="C140" s="5"/>
      <c r="D140" s="5"/>
      <c r="E140" s="5"/>
      <c r="F140" s="5"/>
      <c r="G140" s="121"/>
      <c r="H140" s="265"/>
      <c r="I140" s="217"/>
      <c r="J140" s="217"/>
      <c r="K140" s="217"/>
      <c r="L140" s="683"/>
    </row>
    <row r="141" spans="1:12" s="132" customFormat="1" ht="15" customHeight="1">
      <c r="A141" s="133"/>
      <c r="B141" s="10" t="s">
        <v>210</v>
      </c>
      <c r="C141" s="16" t="s">
        <v>129</v>
      </c>
      <c r="D141" s="16"/>
      <c r="E141" s="16"/>
      <c r="F141" s="16"/>
      <c r="G141" s="122">
        <f>G142</f>
        <v>276</v>
      </c>
      <c r="H141" s="264"/>
      <c r="I141" s="217">
        <f>SUM(I142)</f>
        <v>64</v>
      </c>
      <c r="J141" s="217">
        <f>SUM(J142)</f>
        <v>104</v>
      </c>
      <c r="K141" s="217">
        <f>SUM(K142)</f>
        <v>104</v>
      </c>
      <c r="L141" s="683">
        <f>K141/J141</f>
        <v>1</v>
      </c>
    </row>
    <row r="142" spans="1:12" ht="15" customHeight="1">
      <c r="A142" s="6"/>
      <c r="B142" s="5"/>
      <c r="C142" s="20" t="s">
        <v>3</v>
      </c>
      <c r="D142" s="14" t="s">
        <v>130</v>
      </c>
      <c r="E142" s="14"/>
      <c r="F142" s="14"/>
      <c r="G142" s="121">
        <v>276</v>
      </c>
      <c r="H142" s="265"/>
      <c r="I142" s="226">
        <v>64</v>
      </c>
      <c r="J142" s="226">
        <v>104</v>
      </c>
      <c r="K142" s="226">
        <v>104</v>
      </c>
      <c r="L142" s="684">
        <f>K142/J142</f>
        <v>1</v>
      </c>
    </row>
    <row r="143" spans="1:12" ht="15" customHeight="1">
      <c r="A143" s="6"/>
      <c r="B143" s="5"/>
      <c r="C143" s="20"/>
      <c r="D143" s="5"/>
      <c r="E143" s="5"/>
      <c r="F143" s="5"/>
      <c r="G143" s="121"/>
      <c r="H143" s="265"/>
      <c r="I143" s="217"/>
      <c r="J143" s="217"/>
      <c r="K143" s="217"/>
      <c r="L143" s="683"/>
    </row>
    <row r="144" spans="1:12" s="132" customFormat="1" ht="15" customHeight="1">
      <c r="A144" s="133"/>
      <c r="B144" s="22" t="s">
        <v>211</v>
      </c>
      <c r="C144" s="75" t="s">
        <v>212</v>
      </c>
      <c r="D144" s="16"/>
      <c r="E144" s="16"/>
      <c r="F144" s="16"/>
      <c r="G144" s="122">
        <v>600</v>
      </c>
      <c r="H144" s="264"/>
      <c r="I144" s="217">
        <v>600</v>
      </c>
      <c r="J144" s="217">
        <v>600</v>
      </c>
      <c r="K144" s="217">
        <v>300</v>
      </c>
      <c r="L144" s="683">
        <f>K144/J144</f>
        <v>0.5</v>
      </c>
    </row>
    <row r="145" spans="1:12" ht="15" customHeight="1" thickBot="1">
      <c r="A145" s="6"/>
      <c r="B145" s="5"/>
      <c r="C145" s="5"/>
      <c r="D145" s="5"/>
      <c r="E145" s="5"/>
      <c r="F145" s="5"/>
      <c r="G145" s="127"/>
      <c r="H145" s="267"/>
      <c r="I145" s="217"/>
      <c r="J145" s="217"/>
      <c r="K145" s="217"/>
      <c r="L145" s="683"/>
    </row>
    <row r="146" spans="1:12" s="132" customFormat="1" ht="15" customHeight="1" thickBot="1">
      <c r="A146" s="833" t="s">
        <v>133</v>
      </c>
      <c r="B146" s="834"/>
      <c r="C146" s="834"/>
      <c r="D146" s="834"/>
      <c r="E146" s="834"/>
      <c r="F146" s="835"/>
      <c r="G146" s="124">
        <f>G147+G151+G153+G156</f>
        <v>300</v>
      </c>
      <c r="H146" s="263"/>
      <c r="I146" s="218">
        <f>SUM(I147+I150+I153+I156)</f>
        <v>517</v>
      </c>
      <c r="J146" s="218">
        <f>SUM(J147+J150+J153+J156)</f>
        <v>538</v>
      </c>
      <c r="K146" s="218">
        <f>SUM(K147+K150+K153+K156)</f>
        <v>457</v>
      </c>
      <c r="L146" s="682">
        <f>K146/J146</f>
        <v>0.8494423791821561</v>
      </c>
    </row>
    <row r="147" spans="1:12" s="132" customFormat="1" ht="15" customHeight="1">
      <c r="A147" s="133"/>
      <c r="B147" s="10" t="s">
        <v>0</v>
      </c>
      <c r="C147" s="16" t="s">
        <v>132</v>
      </c>
      <c r="D147" s="16"/>
      <c r="E147" s="16"/>
      <c r="F147" s="16"/>
      <c r="G147" s="122">
        <f>G148+G151</f>
        <v>21</v>
      </c>
      <c r="H147" s="264"/>
      <c r="I147" s="217">
        <f>SUM(I148)</f>
        <v>0</v>
      </c>
      <c r="J147" s="217">
        <f>SUM(J148)</f>
        <v>0</v>
      </c>
      <c r="K147" s="217">
        <f>SUM(K148)</f>
        <v>19</v>
      </c>
      <c r="L147" s="683">
        <v>0</v>
      </c>
    </row>
    <row r="148" spans="1:12" ht="15" customHeight="1">
      <c r="A148" s="6"/>
      <c r="B148" s="5"/>
      <c r="C148" s="20" t="s">
        <v>3</v>
      </c>
      <c r="D148" s="12" t="s">
        <v>101</v>
      </c>
      <c r="E148" s="12"/>
      <c r="F148" s="12"/>
      <c r="G148" s="121">
        <v>21</v>
      </c>
      <c r="H148" s="265"/>
      <c r="I148" s="226">
        <v>0</v>
      </c>
      <c r="J148" s="226">
        <v>0</v>
      </c>
      <c r="K148" s="226">
        <v>19</v>
      </c>
      <c r="L148" s="684">
        <v>0</v>
      </c>
    </row>
    <row r="149" spans="1:12" ht="15" customHeight="1">
      <c r="A149" s="6"/>
      <c r="B149" s="5"/>
      <c r="C149" s="20"/>
      <c r="D149" s="15"/>
      <c r="E149" s="15"/>
      <c r="F149" s="15"/>
      <c r="G149" s="121"/>
      <c r="H149" s="265"/>
      <c r="I149" s="217"/>
      <c r="J149" s="217"/>
      <c r="K149" s="217"/>
      <c r="L149" s="683"/>
    </row>
    <row r="150" spans="1:12" s="132" customFormat="1" ht="15" customHeight="1">
      <c r="A150" s="133"/>
      <c r="B150" s="10" t="s">
        <v>85</v>
      </c>
      <c r="C150" s="86" t="s">
        <v>228</v>
      </c>
      <c r="D150" s="16"/>
      <c r="E150" s="16"/>
      <c r="F150" s="16"/>
      <c r="G150" s="122">
        <f>G151</f>
        <v>0</v>
      </c>
      <c r="H150" s="264"/>
      <c r="I150" s="217">
        <f>SUM(I151)</f>
        <v>0</v>
      </c>
      <c r="J150" s="217">
        <f>SUM(J151)</f>
        <v>0</v>
      </c>
      <c r="K150" s="217">
        <f>SUM(K151)</f>
        <v>0</v>
      </c>
      <c r="L150" s="683">
        <v>0</v>
      </c>
    </row>
    <row r="151" spans="1:12" ht="15" customHeight="1">
      <c r="A151" s="6"/>
      <c r="B151" s="5"/>
      <c r="C151" s="20" t="s">
        <v>3</v>
      </c>
      <c r="D151" s="12" t="s">
        <v>124</v>
      </c>
      <c r="E151" s="12"/>
      <c r="F151" s="12"/>
      <c r="G151" s="121">
        <v>0</v>
      </c>
      <c r="H151" s="265"/>
      <c r="I151" s="226">
        <v>0</v>
      </c>
      <c r="J151" s="226">
        <v>0</v>
      </c>
      <c r="K151" s="226">
        <v>0</v>
      </c>
      <c r="L151" s="684">
        <v>0</v>
      </c>
    </row>
    <row r="152" spans="1:12" ht="15" customHeight="1">
      <c r="A152" s="6"/>
      <c r="B152" s="5"/>
      <c r="C152" s="5"/>
      <c r="D152" s="5"/>
      <c r="E152" s="5"/>
      <c r="F152" s="5"/>
      <c r="G152" s="121"/>
      <c r="H152" s="265"/>
      <c r="I152" s="217"/>
      <c r="J152" s="217"/>
      <c r="K152" s="217"/>
      <c r="L152" s="683"/>
    </row>
    <row r="153" spans="1:12" s="132" customFormat="1" ht="15" customHeight="1">
      <c r="A153" s="133"/>
      <c r="B153" s="10" t="s">
        <v>210</v>
      </c>
      <c r="C153" s="16" t="s">
        <v>129</v>
      </c>
      <c r="D153" s="16"/>
      <c r="E153" s="16"/>
      <c r="F153" s="16"/>
      <c r="G153" s="122">
        <f>G154</f>
        <v>79</v>
      </c>
      <c r="H153" s="264"/>
      <c r="I153" s="217">
        <f>SUM(I154)</f>
        <v>317</v>
      </c>
      <c r="J153" s="217">
        <f>SUM(J154)</f>
        <v>338</v>
      </c>
      <c r="K153" s="217">
        <f>SUM(K154)</f>
        <v>338</v>
      </c>
      <c r="L153" s="683">
        <f>K153/J153</f>
        <v>1</v>
      </c>
    </row>
    <row r="154" spans="1:12" ht="15" customHeight="1">
      <c r="A154" s="6"/>
      <c r="B154" s="5"/>
      <c r="C154" s="20" t="s">
        <v>3</v>
      </c>
      <c r="D154" s="14" t="s">
        <v>130</v>
      </c>
      <c r="E154" s="14"/>
      <c r="F154" s="14"/>
      <c r="G154" s="121">
        <v>79</v>
      </c>
      <c r="H154" s="265"/>
      <c r="I154" s="226">
        <v>317</v>
      </c>
      <c r="J154" s="226">
        <v>338</v>
      </c>
      <c r="K154" s="226">
        <v>338</v>
      </c>
      <c r="L154" s="684">
        <f>K154/J154</f>
        <v>1</v>
      </c>
    </row>
    <row r="155" spans="1:12" ht="15" customHeight="1">
      <c r="A155" s="6"/>
      <c r="B155" s="5"/>
      <c r="C155" s="20"/>
      <c r="D155" s="5"/>
      <c r="E155" s="5"/>
      <c r="F155" s="5"/>
      <c r="G155" s="121"/>
      <c r="H155" s="265"/>
      <c r="I155" s="217"/>
      <c r="J155" s="217"/>
      <c r="K155" s="217"/>
      <c r="L155" s="683"/>
    </row>
    <row r="156" spans="1:12" s="132" customFormat="1" ht="15" customHeight="1">
      <c r="A156" s="133"/>
      <c r="B156" s="22" t="s">
        <v>211</v>
      </c>
      <c r="C156" s="75" t="s">
        <v>212</v>
      </c>
      <c r="D156" s="16"/>
      <c r="E156" s="16"/>
      <c r="F156" s="16"/>
      <c r="G156" s="122">
        <v>200</v>
      </c>
      <c r="H156" s="264"/>
      <c r="I156" s="217">
        <v>200</v>
      </c>
      <c r="J156" s="217">
        <v>200</v>
      </c>
      <c r="K156" s="217">
        <v>100</v>
      </c>
      <c r="L156" s="683">
        <f>K156/J156</f>
        <v>0.5</v>
      </c>
    </row>
    <row r="157" spans="1:12" s="114" customFormat="1" ht="15" customHeight="1" thickBot="1">
      <c r="A157" s="134"/>
      <c r="B157" s="135"/>
      <c r="C157" s="135"/>
      <c r="D157" s="135"/>
      <c r="E157" s="135"/>
      <c r="F157" s="135"/>
      <c r="G157" s="136"/>
      <c r="H157" s="269"/>
      <c r="I157" s="225"/>
      <c r="J157" s="225"/>
      <c r="K157" s="225"/>
      <c r="L157" s="688"/>
    </row>
    <row r="158" spans="1:12" ht="15" customHeight="1" thickBot="1">
      <c r="A158" s="23" t="s">
        <v>134</v>
      </c>
      <c r="B158" s="9"/>
      <c r="C158" s="9"/>
      <c r="D158" s="9"/>
      <c r="E158" s="9"/>
      <c r="F158" s="9"/>
      <c r="G158" s="124" t="e">
        <f>G160+G163+G167+G171+G174+G177+G179+G181</f>
        <v>#REF!</v>
      </c>
      <c r="H158" s="124" t="e">
        <f>H160+H163+H167+H171+H174+H177+H179+H181</f>
        <v>#REF!</v>
      </c>
      <c r="I158" s="218">
        <f>SUM(I160+I163+I167+I171+I174+I177+I179+I181)</f>
        <v>4383866</v>
      </c>
      <c r="J158" s="218">
        <f>SUM(J160+J163+J167+J171+J174+J177+J179+J181)</f>
        <v>4848656</v>
      </c>
      <c r="K158" s="218">
        <f>SUM(K160+K163+K167+K171+K174+K177+K179+K181)</f>
        <v>3232252</v>
      </c>
      <c r="L158" s="682">
        <f>K158/J158</f>
        <v>0.6666284430159616</v>
      </c>
    </row>
    <row r="159" spans="1:12" ht="15" customHeight="1">
      <c r="A159" s="3"/>
      <c r="B159" s="4"/>
      <c r="C159" s="4"/>
      <c r="D159" s="4"/>
      <c r="E159" s="4"/>
      <c r="F159" s="4"/>
      <c r="G159" s="188"/>
      <c r="H159" s="265"/>
      <c r="I159" s="217"/>
      <c r="J159" s="217"/>
      <c r="K159" s="217"/>
      <c r="L159" s="683"/>
    </row>
    <row r="160" spans="1:12" ht="15" customHeight="1">
      <c r="A160" s="6"/>
      <c r="B160" s="10" t="s">
        <v>0</v>
      </c>
      <c r="C160" s="16" t="s">
        <v>132</v>
      </c>
      <c r="D160" s="14"/>
      <c r="E160" s="14"/>
      <c r="F160" s="14"/>
      <c r="G160" s="122">
        <f>G161+G162</f>
        <v>1582758</v>
      </c>
      <c r="H160" s="122" t="e">
        <f>H161+H162</f>
        <v>#REF!</v>
      </c>
      <c r="I160" s="217">
        <f>SUM(I161:I162)</f>
        <v>1716376</v>
      </c>
      <c r="J160" s="217">
        <f>SUM(J161:J162)</f>
        <v>1720580</v>
      </c>
      <c r="K160" s="217">
        <f>SUM(K161:K162)</f>
        <v>893257</v>
      </c>
      <c r="L160" s="683">
        <f aca="true" t="shared" si="5" ref="L160:L173">K160/J160</f>
        <v>0.5191603994002023</v>
      </c>
    </row>
    <row r="161" spans="1:12" ht="15" customHeight="1">
      <c r="A161" s="6"/>
      <c r="B161" s="5"/>
      <c r="C161" s="20" t="s">
        <v>3</v>
      </c>
      <c r="D161" s="12" t="s">
        <v>101</v>
      </c>
      <c r="E161" s="12"/>
      <c r="F161" s="12"/>
      <c r="G161" s="121">
        <f>G8+G133+G147</f>
        <v>95656</v>
      </c>
      <c r="H161" s="121">
        <f>H8+H133+H147</f>
        <v>76893</v>
      </c>
      <c r="I161" s="226">
        <f>SUM(I148+I134+I8)</f>
        <v>125092</v>
      </c>
      <c r="J161" s="226">
        <f>SUM(J148+J134+J8)</f>
        <v>129296</v>
      </c>
      <c r="K161" s="226">
        <f>SUM(K148+K134+K8)</f>
        <v>114579</v>
      </c>
      <c r="L161" s="684">
        <f t="shared" si="5"/>
        <v>0.8861759064472219</v>
      </c>
    </row>
    <row r="162" spans="1:12" ht="15" customHeight="1">
      <c r="A162" s="6"/>
      <c r="B162" s="5"/>
      <c r="C162" s="110" t="s">
        <v>7</v>
      </c>
      <c r="D162" s="14" t="s">
        <v>135</v>
      </c>
      <c r="E162" s="24"/>
      <c r="F162" s="14"/>
      <c r="G162" s="121">
        <f>G14</f>
        <v>1487102</v>
      </c>
      <c r="H162" s="121" t="e">
        <f>H14</f>
        <v>#REF!</v>
      </c>
      <c r="I162" s="226">
        <f>SUM(I14)</f>
        <v>1591284</v>
      </c>
      <c r="J162" s="226">
        <f>SUM(J14)</f>
        <v>1591284</v>
      </c>
      <c r="K162" s="226">
        <f>SUM(K14)</f>
        <v>778678</v>
      </c>
      <c r="L162" s="684">
        <f t="shared" si="5"/>
        <v>0.4893394265260004</v>
      </c>
    </row>
    <row r="163" spans="1:12" ht="15" customHeight="1">
      <c r="A163" s="6"/>
      <c r="B163" s="10" t="s">
        <v>79</v>
      </c>
      <c r="C163" s="16" t="s">
        <v>115</v>
      </c>
      <c r="D163" s="14"/>
      <c r="E163" s="14"/>
      <c r="F163" s="14"/>
      <c r="G163" s="120">
        <f>G164+G165+G166</f>
        <v>0</v>
      </c>
      <c r="H163" s="264"/>
      <c r="I163" s="217">
        <f>SUM(I164:I166)</f>
        <v>674126</v>
      </c>
      <c r="J163" s="217">
        <f>SUM(J164:J166)</f>
        <v>849046</v>
      </c>
      <c r="K163" s="217">
        <f>SUM(K164:K166)</f>
        <v>534425</v>
      </c>
      <c r="L163" s="683">
        <f t="shared" si="5"/>
        <v>0.6294417499169657</v>
      </c>
    </row>
    <row r="164" spans="1:12" ht="15" customHeight="1">
      <c r="A164" s="6"/>
      <c r="B164" s="10"/>
      <c r="C164" s="20" t="s">
        <v>3</v>
      </c>
      <c r="D164" s="12" t="s">
        <v>213</v>
      </c>
      <c r="E164" s="12"/>
      <c r="F164" s="12"/>
      <c r="G164" s="121">
        <f>G33</f>
        <v>0</v>
      </c>
      <c r="H164" s="265"/>
      <c r="I164" s="226">
        <f>SUM(I33)</f>
        <v>579196</v>
      </c>
      <c r="J164" s="226">
        <f>SUM(J33)</f>
        <v>579196</v>
      </c>
      <c r="K164" s="226">
        <f>SUM(K33)</f>
        <v>308513</v>
      </c>
      <c r="L164" s="684">
        <f t="shared" si="5"/>
        <v>0.5326573387937762</v>
      </c>
    </row>
    <row r="165" spans="1:12" ht="15" customHeight="1">
      <c r="A165" s="6"/>
      <c r="B165" s="10"/>
      <c r="C165" s="20" t="s">
        <v>7</v>
      </c>
      <c r="D165" s="12" t="s">
        <v>116</v>
      </c>
      <c r="E165" s="12"/>
      <c r="F165" s="12"/>
      <c r="G165" s="121">
        <f>G36</f>
        <v>0</v>
      </c>
      <c r="H165" s="265"/>
      <c r="I165" s="226">
        <f>SUM(I36)</f>
        <v>1142</v>
      </c>
      <c r="J165" s="226">
        <f>SUM(J36)</f>
        <v>171272</v>
      </c>
      <c r="K165" s="226">
        <f>SUM(K36)</f>
        <v>170701</v>
      </c>
      <c r="L165" s="684">
        <f t="shared" si="5"/>
        <v>0.9966661217245084</v>
      </c>
    </row>
    <row r="166" spans="1:12" ht="15" customHeight="1">
      <c r="A166" s="6"/>
      <c r="B166" s="10"/>
      <c r="C166" s="20" t="s">
        <v>39</v>
      </c>
      <c r="D166" s="12" t="s">
        <v>118</v>
      </c>
      <c r="E166" s="12"/>
      <c r="F166" s="12"/>
      <c r="G166" s="121">
        <f>G46</f>
        <v>0</v>
      </c>
      <c r="H166" s="265"/>
      <c r="I166" s="226">
        <f>SUM(I46)</f>
        <v>93788</v>
      </c>
      <c r="J166" s="226">
        <f>SUM(J46)</f>
        <v>98578</v>
      </c>
      <c r="K166" s="226">
        <f>SUM(K46)</f>
        <v>55211</v>
      </c>
      <c r="L166" s="684">
        <f t="shared" si="5"/>
        <v>0.5600742559191706</v>
      </c>
    </row>
    <row r="167" spans="1:12" ht="15" customHeight="1">
      <c r="A167" s="6"/>
      <c r="B167" s="10" t="s">
        <v>83</v>
      </c>
      <c r="C167" s="16" t="s">
        <v>119</v>
      </c>
      <c r="D167" s="16"/>
      <c r="E167" s="16"/>
      <c r="F167" s="16"/>
      <c r="G167" s="122">
        <f>G168+G169+G170</f>
        <v>477838</v>
      </c>
      <c r="H167" s="122">
        <f>H168+H169+H170</f>
        <v>269171</v>
      </c>
      <c r="I167" s="217">
        <f>SUM(I168:I170)</f>
        <v>12189</v>
      </c>
      <c r="J167" s="217">
        <f>SUM(J168:J170)</f>
        <v>20130</v>
      </c>
      <c r="K167" s="217">
        <f>SUM(K168:K170)</f>
        <v>17069</v>
      </c>
      <c r="L167" s="683">
        <f t="shared" si="5"/>
        <v>0.8479384003974167</v>
      </c>
    </row>
    <row r="168" spans="1:12" ht="15" customHeight="1">
      <c r="A168" s="6"/>
      <c r="B168" s="10"/>
      <c r="C168" s="20" t="s">
        <v>3</v>
      </c>
      <c r="D168" s="12" t="s">
        <v>121</v>
      </c>
      <c r="E168" s="25"/>
      <c r="F168" s="25"/>
      <c r="G168" s="121">
        <f>G63</f>
        <v>163573</v>
      </c>
      <c r="H168" s="121">
        <f>H63</f>
        <v>162064</v>
      </c>
      <c r="I168" s="226">
        <f>SUM(I63)</f>
        <v>0</v>
      </c>
      <c r="J168" s="226">
        <f>SUM(J63)</f>
        <v>7941</v>
      </c>
      <c r="K168" s="226">
        <f>SUM(K63)</f>
        <v>8602</v>
      </c>
      <c r="L168" s="684">
        <f t="shared" si="5"/>
        <v>1.0832388867900768</v>
      </c>
    </row>
    <row r="169" spans="1:12" ht="15" customHeight="1">
      <c r="A169" s="6"/>
      <c r="B169" s="10"/>
      <c r="C169" s="20" t="s">
        <v>7</v>
      </c>
      <c r="D169" s="12" t="s">
        <v>123</v>
      </c>
      <c r="E169" s="25"/>
      <c r="F169" s="25"/>
      <c r="G169" s="121">
        <f>G71</f>
        <v>102445</v>
      </c>
      <c r="H169" s="121">
        <f>H71</f>
        <v>102775</v>
      </c>
      <c r="I169" s="226">
        <f>SUM(I71)</f>
        <v>329</v>
      </c>
      <c r="J169" s="226">
        <f>SUM(J71)</f>
        <v>329</v>
      </c>
      <c r="K169" s="226">
        <f>SUM(K71)</f>
        <v>0</v>
      </c>
      <c r="L169" s="684">
        <f t="shared" si="5"/>
        <v>0</v>
      </c>
    </row>
    <row r="170" spans="1:12" ht="15" customHeight="1">
      <c r="A170" s="6"/>
      <c r="B170" s="10"/>
      <c r="C170" s="20" t="s">
        <v>39</v>
      </c>
      <c r="D170" s="12" t="s">
        <v>122</v>
      </c>
      <c r="E170" s="25"/>
      <c r="F170" s="25"/>
      <c r="G170" s="121">
        <f>G67</f>
        <v>211820</v>
      </c>
      <c r="H170" s="121">
        <f>H67</f>
        <v>4332</v>
      </c>
      <c r="I170" s="226">
        <f>SUM(I67)</f>
        <v>11860</v>
      </c>
      <c r="J170" s="226">
        <f>SUM(J67)</f>
        <v>11860</v>
      </c>
      <c r="K170" s="226">
        <f>SUM(K67)</f>
        <v>8467</v>
      </c>
      <c r="L170" s="684">
        <f t="shared" si="5"/>
        <v>0.7139123102866779</v>
      </c>
    </row>
    <row r="171" spans="1:12" ht="15" customHeight="1">
      <c r="A171" s="6"/>
      <c r="B171" s="10" t="s">
        <v>85</v>
      </c>
      <c r="C171" s="16" t="s">
        <v>215</v>
      </c>
      <c r="D171" s="16"/>
      <c r="E171" s="16"/>
      <c r="F171" s="16"/>
      <c r="G171" s="122">
        <f>G172+G173</f>
        <v>75592</v>
      </c>
      <c r="H171" s="122">
        <f>H172+H173</f>
        <v>53501</v>
      </c>
      <c r="I171" s="217">
        <f>SUM(I172:I173)</f>
        <v>474873</v>
      </c>
      <c r="J171" s="217">
        <f>SUM(J172:J173)</f>
        <v>467185</v>
      </c>
      <c r="K171" s="217">
        <f>SUM(K172:K173)</f>
        <v>367146</v>
      </c>
      <c r="L171" s="683">
        <f t="shared" si="5"/>
        <v>0.7858685531427593</v>
      </c>
    </row>
    <row r="172" spans="1:12" ht="15" customHeight="1">
      <c r="A172" s="6"/>
      <c r="B172" s="10"/>
      <c r="C172" s="20" t="s">
        <v>3</v>
      </c>
      <c r="D172" s="12" t="s">
        <v>214</v>
      </c>
      <c r="E172" s="12"/>
      <c r="F172" s="12"/>
      <c r="G172" s="121">
        <f>G75</f>
        <v>75592</v>
      </c>
      <c r="H172" s="121">
        <f>H75</f>
        <v>53501</v>
      </c>
      <c r="I172" s="226">
        <f>SUM(I151+I136+I75)</f>
        <v>350341</v>
      </c>
      <c r="J172" s="226">
        <f>SUM(J151+J136+J75)</f>
        <v>122320</v>
      </c>
      <c r="K172" s="226">
        <f>SUM(K151+K136+K75)</f>
        <v>31490</v>
      </c>
      <c r="L172" s="684">
        <f t="shared" si="5"/>
        <v>0.2574395029431001</v>
      </c>
    </row>
    <row r="173" spans="1:12" ht="15" customHeight="1">
      <c r="A173" s="6"/>
      <c r="B173" s="10"/>
      <c r="C173" s="20" t="s">
        <v>7</v>
      </c>
      <c r="D173" s="12" t="s">
        <v>216</v>
      </c>
      <c r="E173" s="12"/>
      <c r="F173" s="12"/>
      <c r="G173" s="121">
        <f>G91</f>
        <v>0</v>
      </c>
      <c r="H173" s="121">
        <f>H91</f>
        <v>0</v>
      </c>
      <c r="I173" s="226">
        <f>SUM(I91)</f>
        <v>124532</v>
      </c>
      <c r="J173" s="226">
        <f>SUM(J91)</f>
        <v>344865</v>
      </c>
      <c r="K173" s="226">
        <f>SUM(K91)</f>
        <v>335656</v>
      </c>
      <c r="L173" s="684">
        <f t="shared" si="5"/>
        <v>0.9732967972974932</v>
      </c>
    </row>
    <row r="174" spans="1:12" ht="15" customHeight="1">
      <c r="A174" s="6"/>
      <c r="B174" s="10" t="s">
        <v>86</v>
      </c>
      <c r="C174" s="16" t="s">
        <v>209</v>
      </c>
      <c r="D174" s="14"/>
      <c r="E174" s="14"/>
      <c r="F174" s="14"/>
      <c r="G174" s="122">
        <f>G175+G176</f>
        <v>2467</v>
      </c>
      <c r="H174" s="122">
        <f>H175+H176</f>
        <v>0</v>
      </c>
      <c r="I174" s="217">
        <f>SUM(I175:I176)</f>
        <v>0</v>
      </c>
      <c r="J174" s="217">
        <f>SUM(J175:J176)</f>
        <v>0</v>
      </c>
      <c r="K174" s="217">
        <f>SUM(K175:K176)</f>
        <v>78</v>
      </c>
      <c r="L174" s="683">
        <v>0</v>
      </c>
    </row>
    <row r="175" spans="1:12" ht="15" customHeight="1">
      <c r="A175" s="6"/>
      <c r="B175" s="10"/>
      <c r="C175" s="20" t="s">
        <v>3</v>
      </c>
      <c r="D175" s="12" t="s">
        <v>160</v>
      </c>
      <c r="E175" s="12"/>
      <c r="F175" s="12"/>
      <c r="G175" s="121">
        <f>G97</f>
        <v>0</v>
      </c>
      <c r="H175" s="121">
        <f>H97</f>
        <v>0</v>
      </c>
      <c r="I175" s="226">
        <f>SUM(I139+I97)</f>
        <v>0</v>
      </c>
      <c r="J175" s="226">
        <f>SUM(J139+J97)</f>
        <v>0</v>
      </c>
      <c r="K175" s="226">
        <f>SUM(K139+K97)</f>
        <v>19</v>
      </c>
      <c r="L175" s="684">
        <v>0</v>
      </c>
    </row>
    <row r="176" spans="1:12" ht="15" customHeight="1">
      <c r="A176" s="6"/>
      <c r="B176" s="10"/>
      <c r="C176" s="20" t="s">
        <v>7</v>
      </c>
      <c r="D176" s="12" t="s">
        <v>125</v>
      </c>
      <c r="E176" s="12"/>
      <c r="F176" s="12"/>
      <c r="G176" s="121">
        <f>G99</f>
        <v>2467</v>
      </c>
      <c r="H176" s="121">
        <f>H99</f>
        <v>0</v>
      </c>
      <c r="I176" s="226">
        <f>SUM(I99)</f>
        <v>0</v>
      </c>
      <c r="J176" s="226">
        <f>SUM(J99)</f>
        <v>0</v>
      </c>
      <c r="K176" s="226">
        <f>SUM(K99)</f>
        <v>59</v>
      </c>
      <c r="L176" s="684">
        <v>0</v>
      </c>
    </row>
    <row r="177" spans="1:12" ht="26.25" customHeight="1">
      <c r="A177" s="6"/>
      <c r="B177" s="10" t="s">
        <v>88</v>
      </c>
      <c r="C177" s="820" t="s">
        <v>266</v>
      </c>
      <c r="D177" s="820"/>
      <c r="E177" s="820"/>
      <c r="F177" s="821"/>
      <c r="G177" s="122">
        <f>G102</f>
        <v>4633</v>
      </c>
      <c r="H177" s="122">
        <f>H102</f>
        <v>5069</v>
      </c>
      <c r="I177" s="217">
        <f>SUM(I178:I178)</f>
        <v>3800</v>
      </c>
      <c r="J177" s="217">
        <f>SUM(J178:J178)</f>
        <v>3800</v>
      </c>
      <c r="K177" s="217">
        <f>SUM(K178:K178)</f>
        <v>1625</v>
      </c>
      <c r="L177" s="683">
        <f aca="true" t="shared" si="6" ref="L177:L182">K177/J177</f>
        <v>0.4276315789473684</v>
      </c>
    </row>
    <row r="178" spans="1:12" ht="15" customHeight="1">
      <c r="A178" s="6"/>
      <c r="B178" s="10"/>
      <c r="C178" s="15" t="s">
        <v>3</v>
      </c>
      <c r="D178" s="12" t="s">
        <v>126</v>
      </c>
      <c r="E178" s="14"/>
      <c r="F178" s="14"/>
      <c r="G178" s="121"/>
      <c r="H178" s="121"/>
      <c r="I178" s="226">
        <f>I103</f>
        <v>3800</v>
      </c>
      <c r="J178" s="226">
        <f>J103</f>
        <v>3800</v>
      </c>
      <c r="K178" s="226">
        <f>K103</f>
        <v>1625</v>
      </c>
      <c r="L178" s="684">
        <f t="shared" si="6"/>
        <v>0.4276315789473684</v>
      </c>
    </row>
    <row r="179" spans="1:12" ht="15" customHeight="1">
      <c r="A179" s="6"/>
      <c r="B179" s="10" t="s">
        <v>97</v>
      </c>
      <c r="C179" s="16" t="s">
        <v>171</v>
      </c>
      <c r="D179" s="14"/>
      <c r="E179" s="14"/>
      <c r="F179" s="14"/>
      <c r="G179" s="122" t="e">
        <f>G180+#REF!</f>
        <v>#REF!</v>
      </c>
      <c r="H179" s="122" t="e">
        <f>H180+#REF!</f>
        <v>#REF!</v>
      </c>
      <c r="I179" s="217">
        <f>SUM(I180:I180)</f>
        <v>369263</v>
      </c>
      <c r="J179" s="217">
        <f>SUM(J180:J180)</f>
        <v>369263</v>
      </c>
      <c r="K179" s="217">
        <f>SUM(K180:K180)</f>
        <v>0</v>
      </c>
      <c r="L179" s="683">
        <f t="shared" si="6"/>
        <v>0</v>
      </c>
    </row>
    <row r="180" spans="1:12" ht="15" customHeight="1">
      <c r="A180" s="6"/>
      <c r="B180" s="10"/>
      <c r="C180" s="20" t="s">
        <v>3</v>
      </c>
      <c r="D180" s="12" t="s">
        <v>127</v>
      </c>
      <c r="E180" s="12"/>
      <c r="F180" s="12"/>
      <c r="G180" s="121">
        <f>G107</f>
        <v>254884</v>
      </c>
      <c r="H180" s="121">
        <f>H107</f>
        <v>0</v>
      </c>
      <c r="I180" s="226">
        <f>I107</f>
        <v>369263</v>
      </c>
      <c r="J180" s="226">
        <f>J107</f>
        <v>369263</v>
      </c>
      <c r="K180" s="226">
        <f>K107</f>
        <v>0</v>
      </c>
      <c r="L180" s="684">
        <f t="shared" si="6"/>
        <v>0</v>
      </c>
    </row>
    <row r="181" spans="1:12" ht="15" customHeight="1">
      <c r="A181" s="6"/>
      <c r="B181" s="10" t="s">
        <v>210</v>
      </c>
      <c r="C181" s="16" t="s">
        <v>129</v>
      </c>
      <c r="D181" s="14"/>
      <c r="E181" s="14"/>
      <c r="F181" s="14"/>
      <c r="G181" s="122">
        <f>G110+G141+G153</f>
        <v>125749</v>
      </c>
      <c r="H181" s="122">
        <f>H110+H141+H153</f>
        <v>125394</v>
      </c>
      <c r="I181" s="217">
        <f>SUM(I153+I141+I110+I125)</f>
        <v>1133239</v>
      </c>
      <c r="J181" s="217">
        <f>SUM(J153+J141+J110+J125)</f>
        <v>1418652</v>
      </c>
      <c r="K181" s="217">
        <f>SUM(K153+K141+K110+K125)</f>
        <v>1418652</v>
      </c>
      <c r="L181" s="683">
        <f t="shared" si="6"/>
        <v>1</v>
      </c>
    </row>
    <row r="182" spans="1:12" ht="15" customHeight="1">
      <c r="A182" s="6"/>
      <c r="B182" s="10" t="s">
        <v>211</v>
      </c>
      <c r="C182" s="25" t="s">
        <v>212</v>
      </c>
      <c r="D182" s="12"/>
      <c r="E182" s="12"/>
      <c r="F182" s="12"/>
      <c r="G182" s="122">
        <f>G144+G156</f>
        <v>800</v>
      </c>
      <c r="H182" s="122">
        <f>H144+H156</f>
        <v>0</v>
      </c>
      <c r="I182" s="217">
        <f>SUM(I156+I144)</f>
        <v>800</v>
      </c>
      <c r="J182" s="217">
        <f>SUM(J156+J144)</f>
        <v>800</v>
      </c>
      <c r="K182" s="217">
        <f>SUM(K156+K144)</f>
        <v>400</v>
      </c>
      <c r="L182" s="683">
        <f t="shared" si="6"/>
        <v>0.5</v>
      </c>
    </row>
    <row r="183" spans="1:12" ht="15" customHeight="1" thickBot="1">
      <c r="A183" s="17"/>
      <c r="B183" s="18"/>
      <c r="C183" s="18"/>
      <c r="D183" s="18"/>
      <c r="E183" s="18"/>
      <c r="F183" s="18"/>
      <c r="G183" s="123"/>
      <c r="H183" s="266"/>
      <c r="I183" s="225"/>
      <c r="J183" s="225"/>
      <c r="K183" s="225"/>
      <c r="L183" s="688"/>
    </row>
    <row r="184" spans="1:12" ht="15" customHeight="1" thickBot="1">
      <c r="A184" s="3"/>
      <c r="B184" s="4"/>
      <c r="C184" s="4"/>
      <c r="D184" s="4"/>
      <c r="E184" s="4"/>
      <c r="F184" s="4"/>
      <c r="G184" s="257"/>
      <c r="H184" s="272"/>
      <c r="I184" s="258"/>
      <c r="J184" s="258"/>
      <c r="K184" s="258"/>
      <c r="L184" s="691"/>
    </row>
    <row r="185" spans="1:12" ht="15" customHeight="1" thickBot="1">
      <c r="A185" s="23" t="s">
        <v>136</v>
      </c>
      <c r="B185" s="9"/>
      <c r="C185" s="9"/>
      <c r="D185" s="9"/>
      <c r="E185" s="9"/>
      <c r="F185" s="9"/>
      <c r="G185" s="124">
        <f>G187+G200+G224+G237+G250+G254+G267+G281+G294+G307</f>
        <v>367888</v>
      </c>
      <c r="H185" s="263"/>
      <c r="I185" s="218"/>
      <c r="J185" s="218"/>
      <c r="K185" s="218"/>
      <c r="L185" s="682"/>
    </row>
    <row r="186" spans="1:12" ht="15" customHeight="1" thickBot="1">
      <c r="A186" s="6"/>
      <c r="B186" s="5"/>
      <c r="C186" s="5"/>
      <c r="D186" s="5"/>
      <c r="E186" s="5"/>
      <c r="F186" s="5"/>
      <c r="G186" s="128"/>
      <c r="H186" s="267"/>
      <c r="I186" s="217"/>
      <c r="J186" s="217"/>
      <c r="K186" s="217"/>
      <c r="L186" s="683"/>
    </row>
    <row r="187" spans="1:12" ht="15" customHeight="1" thickBot="1">
      <c r="A187" s="23"/>
      <c r="B187" s="8" t="s">
        <v>137</v>
      </c>
      <c r="C187" s="9"/>
      <c r="D187" s="9"/>
      <c r="E187" s="9"/>
      <c r="F187" s="9"/>
      <c r="G187" s="124">
        <f>G188+G190+G191+G192+G194+G196+G198</f>
        <v>18678</v>
      </c>
      <c r="H187" s="263"/>
      <c r="I187" s="218">
        <f>SUM(I188,I190,I192,I194,I196,I198)</f>
        <v>45753</v>
      </c>
      <c r="J187" s="218">
        <f>SUM(J188,J190,J192,J194,J196,J198)</f>
        <v>46816</v>
      </c>
      <c r="K187" s="218">
        <f>SUM(K188,K190,K192,K194,K196,K198)</f>
        <v>24132</v>
      </c>
      <c r="L187" s="682">
        <f>K187/J187</f>
        <v>0.5154647983595352</v>
      </c>
    </row>
    <row r="188" spans="1:12" ht="15" customHeight="1">
      <c r="A188" s="6"/>
      <c r="B188" s="10" t="s">
        <v>0</v>
      </c>
      <c r="C188" s="16" t="s">
        <v>132</v>
      </c>
      <c r="D188" s="14"/>
      <c r="E188" s="14"/>
      <c r="F188" s="14"/>
      <c r="G188" s="122">
        <f>G189</f>
        <v>300</v>
      </c>
      <c r="H188" s="264"/>
      <c r="I188" s="217">
        <f>SUM(I189)</f>
        <v>1065</v>
      </c>
      <c r="J188" s="217">
        <f>SUM(J189)</f>
        <v>1065</v>
      </c>
      <c r="K188" s="217">
        <f>SUM(K189)</f>
        <v>1484</v>
      </c>
      <c r="L188" s="683">
        <f>K188/J188</f>
        <v>1.3934272300469484</v>
      </c>
    </row>
    <row r="189" spans="1:12" ht="15" customHeight="1">
      <c r="A189" s="6"/>
      <c r="B189" s="5"/>
      <c r="C189" s="20" t="s">
        <v>3</v>
      </c>
      <c r="D189" s="12" t="s">
        <v>101</v>
      </c>
      <c r="E189" s="12"/>
      <c r="F189" s="12"/>
      <c r="G189" s="121">
        <v>300</v>
      </c>
      <c r="H189" s="265"/>
      <c r="I189" s="226">
        <v>1065</v>
      </c>
      <c r="J189" s="226">
        <v>1065</v>
      </c>
      <c r="K189" s="226">
        <v>1484</v>
      </c>
      <c r="L189" s="684">
        <f>K189/J189</f>
        <v>1.3934272300469484</v>
      </c>
    </row>
    <row r="190" spans="1:12" ht="15" customHeight="1">
      <c r="A190" s="6"/>
      <c r="B190" s="10" t="s">
        <v>79</v>
      </c>
      <c r="C190" s="75" t="s">
        <v>115</v>
      </c>
      <c r="D190" s="14"/>
      <c r="E190" s="14"/>
      <c r="F190" s="14"/>
      <c r="G190" s="121">
        <v>0</v>
      </c>
      <c r="H190" s="265"/>
      <c r="I190" s="217"/>
      <c r="J190" s="217"/>
      <c r="K190" s="217"/>
      <c r="L190" s="683"/>
    </row>
    <row r="191" spans="1:12" ht="15" customHeight="1">
      <c r="A191" s="6"/>
      <c r="B191" s="10" t="s">
        <v>83</v>
      </c>
      <c r="C191" s="16" t="s">
        <v>119</v>
      </c>
      <c r="D191" s="14"/>
      <c r="E191" s="14"/>
      <c r="F191" s="14"/>
      <c r="G191" s="122">
        <v>0</v>
      </c>
      <c r="H191" s="264"/>
      <c r="I191" s="217"/>
      <c r="J191" s="217"/>
      <c r="K191" s="217"/>
      <c r="L191" s="683"/>
    </row>
    <row r="192" spans="1:12" ht="15" customHeight="1">
      <c r="A192" s="6"/>
      <c r="B192" s="10" t="s">
        <v>85</v>
      </c>
      <c r="C192" s="16" t="s">
        <v>208</v>
      </c>
      <c r="D192" s="14"/>
      <c r="E192" s="14"/>
      <c r="F192" s="14"/>
      <c r="G192" s="122">
        <v>0</v>
      </c>
      <c r="H192" s="264"/>
      <c r="I192" s="217"/>
      <c r="J192" s="217"/>
      <c r="K192" s="217"/>
      <c r="L192" s="683"/>
    </row>
    <row r="193" spans="1:12" ht="15" customHeight="1">
      <c r="A193" s="6"/>
      <c r="B193" s="10"/>
      <c r="C193" s="605" t="s">
        <v>3</v>
      </c>
      <c r="D193" s="14" t="s">
        <v>301</v>
      </c>
      <c r="E193" s="14"/>
      <c r="F193" s="14"/>
      <c r="G193" s="122"/>
      <c r="H193" s="264"/>
      <c r="I193" s="217"/>
      <c r="J193" s="217"/>
      <c r="K193" s="217"/>
      <c r="L193" s="683"/>
    </row>
    <row r="194" spans="1:12" ht="15" customHeight="1">
      <c r="A194" s="6"/>
      <c r="B194" s="10" t="s">
        <v>86</v>
      </c>
      <c r="C194" s="16" t="s">
        <v>209</v>
      </c>
      <c r="D194" s="14"/>
      <c r="E194" s="14"/>
      <c r="F194" s="14"/>
      <c r="G194" s="122">
        <f>G195</f>
        <v>0</v>
      </c>
      <c r="H194" s="264"/>
      <c r="I194" s="217"/>
      <c r="J194" s="217"/>
      <c r="K194" s="217"/>
      <c r="L194" s="683"/>
    </row>
    <row r="195" spans="1:12" ht="15" customHeight="1">
      <c r="A195" s="6"/>
      <c r="B195" s="10"/>
      <c r="C195" s="20" t="s">
        <v>3</v>
      </c>
      <c r="D195" s="12" t="s">
        <v>160</v>
      </c>
      <c r="E195" s="12"/>
      <c r="F195" s="12"/>
      <c r="G195" s="121">
        <v>0</v>
      </c>
      <c r="H195" s="265"/>
      <c r="I195" s="226"/>
      <c r="J195" s="226"/>
      <c r="K195" s="226"/>
      <c r="L195" s="684"/>
    </row>
    <row r="196" spans="1:12" ht="15" customHeight="1">
      <c r="A196" s="6"/>
      <c r="B196" s="10" t="s">
        <v>210</v>
      </c>
      <c r="C196" s="16" t="s">
        <v>129</v>
      </c>
      <c r="D196" s="14"/>
      <c r="E196" s="14"/>
      <c r="F196" s="14"/>
      <c r="G196" s="122">
        <f>G197</f>
        <v>0</v>
      </c>
      <c r="H196" s="264"/>
      <c r="I196" s="217">
        <v>0</v>
      </c>
      <c r="J196" s="217">
        <f>SUM(J197)</f>
        <v>1648</v>
      </c>
      <c r="K196" s="217">
        <f>SUM(K197)</f>
        <v>1648</v>
      </c>
      <c r="L196" s="683">
        <f>K196/J196</f>
        <v>1</v>
      </c>
    </row>
    <row r="197" spans="1:12" ht="15" customHeight="1">
      <c r="A197" s="6"/>
      <c r="B197" s="5"/>
      <c r="C197" s="20" t="s">
        <v>3</v>
      </c>
      <c r="D197" s="14" t="s">
        <v>130</v>
      </c>
      <c r="E197" s="14"/>
      <c r="F197" s="14"/>
      <c r="G197" s="121">
        <v>0</v>
      </c>
      <c r="H197" s="265"/>
      <c r="I197" s="226">
        <v>0</v>
      </c>
      <c r="J197" s="226">
        <v>1648</v>
      </c>
      <c r="K197" s="226">
        <v>1648</v>
      </c>
      <c r="L197" s="684">
        <f>K197/J197</f>
        <v>1</v>
      </c>
    </row>
    <row r="198" spans="1:12" ht="15" customHeight="1">
      <c r="A198" s="6"/>
      <c r="B198" s="10" t="s">
        <v>211</v>
      </c>
      <c r="C198" s="16" t="s">
        <v>212</v>
      </c>
      <c r="D198" s="14"/>
      <c r="E198" s="14"/>
      <c r="F198" s="14"/>
      <c r="G198" s="122">
        <v>18378</v>
      </c>
      <c r="H198" s="264"/>
      <c r="I198" s="217">
        <v>44688</v>
      </c>
      <c r="J198" s="217">
        <v>44103</v>
      </c>
      <c r="K198" s="217">
        <v>21000</v>
      </c>
      <c r="L198" s="683">
        <f>K198/J198</f>
        <v>0.4761580844840487</v>
      </c>
    </row>
    <row r="199" spans="1:12" ht="15" customHeight="1" thickBot="1">
      <c r="A199" s="6"/>
      <c r="B199" s="5"/>
      <c r="C199" s="20"/>
      <c r="D199" s="5"/>
      <c r="E199" s="5"/>
      <c r="F199" s="5"/>
      <c r="G199" s="127"/>
      <c r="H199" s="267"/>
      <c r="I199" s="217"/>
      <c r="J199" s="217"/>
      <c r="K199" s="217"/>
      <c r="L199" s="683"/>
    </row>
    <row r="200" spans="1:12" ht="15" customHeight="1" thickBot="1">
      <c r="A200" s="23"/>
      <c r="B200" s="8" t="s">
        <v>138</v>
      </c>
      <c r="C200" s="9"/>
      <c r="D200" s="9"/>
      <c r="E200" s="9"/>
      <c r="F200" s="9"/>
      <c r="G200" s="124">
        <f>G201+G203+G204+G205+G207+G209+G211</f>
        <v>21460</v>
      </c>
      <c r="H200" s="263"/>
      <c r="I200" s="218">
        <f>SUM(I201,I203:I205,I207,I209,I211)</f>
        <v>8177</v>
      </c>
      <c r="J200" s="218">
        <f>SUM(J201,J203:J205,J207,J209,J211)</f>
        <v>11487</v>
      </c>
      <c r="K200" s="218">
        <f>SUM(K201,K203:K205,K207,K209,K211)</f>
        <v>4405</v>
      </c>
      <c r="L200" s="682">
        <f>K200/J200</f>
        <v>0.38347697397057545</v>
      </c>
    </row>
    <row r="201" spans="1:12" ht="15" customHeight="1">
      <c r="A201" s="6"/>
      <c r="B201" s="10" t="s">
        <v>0</v>
      </c>
      <c r="C201" s="16" t="s">
        <v>132</v>
      </c>
      <c r="D201" s="14"/>
      <c r="E201" s="14"/>
      <c r="F201" s="14"/>
      <c r="G201" s="122">
        <f>G202</f>
        <v>0</v>
      </c>
      <c r="H201" s="264"/>
      <c r="I201" s="217">
        <f>SUM(I202)</f>
        <v>0</v>
      </c>
      <c r="J201" s="217">
        <f>SUM(J202)</f>
        <v>0</v>
      </c>
      <c r="K201" s="217">
        <f>SUM(K202)</f>
        <v>8</v>
      </c>
      <c r="L201" s="683">
        <v>0</v>
      </c>
    </row>
    <row r="202" spans="1:12" ht="15" customHeight="1">
      <c r="A202" s="6"/>
      <c r="B202" s="5"/>
      <c r="C202" s="20" t="s">
        <v>3</v>
      </c>
      <c r="D202" s="12" t="s">
        <v>101</v>
      </c>
      <c r="E202" s="12"/>
      <c r="F202" s="12"/>
      <c r="G202" s="121">
        <v>0</v>
      </c>
      <c r="H202" s="265"/>
      <c r="I202" s="226">
        <v>0</v>
      </c>
      <c r="J202" s="226">
        <v>0</v>
      </c>
      <c r="K202" s="226">
        <v>8</v>
      </c>
      <c r="L202" s="684">
        <v>0</v>
      </c>
    </row>
    <row r="203" spans="1:12" ht="15" customHeight="1">
      <c r="A203" s="6"/>
      <c r="B203" s="10" t="s">
        <v>79</v>
      </c>
      <c r="C203" s="75" t="s">
        <v>115</v>
      </c>
      <c r="D203" s="14"/>
      <c r="E203" s="14"/>
      <c r="F203" s="14"/>
      <c r="G203" s="121">
        <v>0</v>
      </c>
      <c r="H203" s="265"/>
      <c r="I203" s="217"/>
      <c r="J203" s="217"/>
      <c r="K203" s="217"/>
      <c r="L203" s="683"/>
    </row>
    <row r="204" spans="1:12" ht="15" customHeight="1">
      <c r="A204" s="6"/>
      <c r="B204" s="10" t="s">
        <v>83</v>
      </c>
      <c r="C204" s="16" t="s">
        <v>119</v>
      </c>
      <c r="D204" s="14"/>
      <c r="E204" s="14"/>
      <c r="F204" s="14"/>
      <c r="G204" s="122">
        <v>0</v>
      </c>
      <c r="H204" s="264"/>
      <c r="I204" s="217"/>
      <c r="J204" s="217"/>
      <c r="K204" s="217"/>
      <c r="L204" s="683"/>
    </row>
    <row r="205" spans="1:12" ht="15" customHeight="1">
      <c r="A205" s="6"/>
      <c r="B205" s="10" t="s">
        <v>85</v>
      </c>
      <c r="C205" s="16" t="s">
        <v>208</v>
      </c>
      <c r="D205" s="14"/>
      <c r="E205" s="14"/>
      <c r="F205" s="14"/>
      <c r="G205" s="122">
        <v>9548</v>
      </c>
      <c r="H205" s="264"/>
      <c r="I205" s="217">
        <f>SUM(I206)</f>
        <v>4916</v>
      </c>
      <c r="J205" s="217">
        <f>SUM(J206)</f>
        <v>4916</v>
      </c>
      <c r="K205" s="217">
        <f>SUM(K206)</f>
        <v>87</v>
      </c>
      <c r="L205" s="683">
        <f>K205/J205</f>
        <v>0.017697314890154598</v>
      </c>
    </row>
    <row r="206" spans="1:12" ht="15" customHeight="1">
      <c r="A206" s="6"/>
      <c r="B206" s="10"/>
      <c r="C206" s="605" t="s">
        <v>3</v>
      </c>
      <c r="D206" s="14" t="s">
        <v>301</v>
      </c>
      <c r="E206" s="14"/>
      <c r="F206" s="14"/>
      <c r="G206" s="122"/>
      <c r="H206" s="264"/>
      <c r="I206" s="226">
        <v>4916</v>
      </c>
      <c r="J206" s="226">
        <v>4916</v>
      </c>
      <c r="K206" s="226">
        <v>87</v>
      </c>
      <c r="L206" s="684">
        <f>K206/J206</f>
        <v>0.017697314890154598</v>
      </c>
    </row>
    <row r="207" spans="1:12" ht="15" customHeight="1">
      <c r="A207" s="6"/>
      <c r="B207" s="10" t="s">
        <v>86</v>
      </c>
      <c r="C207" s="16" t="s">
        <v>209</v>
      </c>
      <c r="D207" s="14"/>
      <c r="E207" s="14"/>
      <c r="F207" s="14"/>
      <c r="G207" s="122">
        <f>G208</f>
        <v>0</v>
      </c>
      <c r="H207" s="264"/>
      <c r="I207" s="217"/>
      <c r="J207" s="217"/>
      <c r="K207" s="217"/>
      <c r="L207" s="683"/>
    </row>
    <row r="208" spans="1:12" ht="15" customHeight="1">
      <c r="A208" s="6"/>
      <c r="B208" s="10"/>
      <c r="C208" s="20" t="s">
        <v>3</v>
      </c>
      <c r="D208" s="12" t="s">
        <v>160</v>
      </c>
      <c r="E208" s="12"/>
      <c r="F208" s="12"/>
      <c r="G208" s="121">
        <v>0</v>
      </c>
      <c r="H208" s="265"/>
      <c r="I208" s="226"/>
      <c r="J208" s="226"/>
      <c r="K208" s="226"/>
      <c r="L208" s="684"/>
    </row>
    <row r="209" spans="1:12" ht="15" customHeight="1">
      <c r="A209" s="6"/>
      <c r="B209" s="10" t="s">
        <v>210</v>
      </c>
      <c r="C209" s="16" t="s">
        <v>129</v>
      </c>
      <c r="D209" s="14"/>
      <c r="E209" s="14"/>
      <c r="F209" s="14"/>
      <c r="G209" s="122">
        <f>G210</f>
        <v>0</v>
      </c>
      <c r="H209" s="264"/>
      <c r="I209" s="217">
        <v>0</v>
      </c>
      <c r="J209" s="217">
        <f>SUM(J210)</f>
        <v>3310</v>
      </c>
      <c r="K209" s="217">
        <f>SUM(K210)</f>
        <v>3310</v>
      </c>
      <c r="L209" s="683">
        <f>K209/J209</f>
        <v>1</v>
      </c>
    </row>
    <row r="210" spans="1:12" ht="15" customHeight="1">
      <c r="A210" s="6"/>
      <c r="B210" s="5"/>
      <c r="C210" s="20" t="s">
        <v>3</v>
      </c>
      <c r="D210" s="14" t="s">
        <v>130</v>
      </c>
      <c r="E210" s="14"/>
      <c r="F210" s="14"/>
      <c r="G210" s="121">
        <v>0</v>
      </c>
      <c r="H210" s="265"/>
      <c r="I210" s="226">
        <v>0</v>
      </c>
      <c r="J210" s="226">
        <v>3310</v>
      </c>
      <c r="K210" s="226">
        <v>3310</v>
      </c>
      <c r="L210" s="684">
        <f>K210/J210</f>
        <v>1</v>
      </c>
    </row>
    <row r="211" spans="1:12" ht="15" customHeight="1">
      <c r="A211" s="6"/>
      <c r="B211" s="10" t="s">
        <v>211</v>
      </c>
      <c r="C211" s="16" t="s">
        <v>212</v>
      </c>
      <c r="D211" s="14"/>
      <c r="E211" s="14"/>
      <c r="F211" s="14"/>
      <c r="G211" s="122">
        <v>11912</v>
      </c>
      <c r="H211" s="264"/>
      <c r="I211" s="217">
        <v>3261</v>
      </c>
      <c r="J211" s="217">
        <v>3261</v>
      </c>
      <c r="K211" s="217">
        <v>1000</v>
      </c>
      <c r="L211" s="683">
        <f>K211/J211</f>
        <v>0.306654400490647</v>
      </c>
    </row>
    <row r="212" spans="1:12" ht="15" customHeight="1" thickBot="1">
      <c r="A212" s="17"/>
      <c r="B212" s="189"/>
      <c r="C212" s="224"/>
      <c r="D212" s="18"/>
      <c r="E212" s="18"/>
      <c r="F212" s="18"/>
      <c r="G212" s="191"/>
      <c r="H212" s="295"/>
      <c r="I212" s="289"/>
      <c r="J212" s="289"/>
      <c r="K212" s="289"/>
      <c r="L212" s="685"/>
    </row>
    <row r="213" spans="1:12" ht="15" customHeight="1" thickBot="1">
      <c r="A213" s="259"/>
      <c r="B213" s="260"/>
      <c r="C213" s="260"/>
      <c r="D213" s="260"/>
      <c r="E213" s="260"/>
      <c r="F213" s="260"/>
      <c r="G213" s="261"/>
      <c r="H213" s="273"/>
      <c r="I213" s="262"/>
      <c r="J213" s="262"/>
      <c r="K213" s="262"/>
      <c r="L213" s="692"/>
    </row>
    <row r="214" spans="1:12" ht="15" customHeight="1" thickBot="1">
      <c r="A214" s="233"/>
      <c r="B214" s="234" t="s">
        <v>241</v>
      </c>
      <c r="C214" s="235"/>
      <c r="D214" s="235"/>
      <c r="E214" s="235"/>
      <c r="F214" s="235"/>
      <c r="G214" s="236"/>
      <c r="H214" s="274"/>
      <c r="I214" s="237">
        <f>SUM(I215,I216:I222)</f>
        <v>132792</v>
      </c>
      <c r="J214" s="237">
        <f>SUM(J215,J216:J222)</f>
        <v>141974</v>
      </c>
      <c r="K214" s="237">
        <f>SUM(K215,K216:K222)</f>
        <v>81661</v>
      </c>
      <c r="L214" s="693">
        <f>K214/J214</f>
        <v>0.5751827799456238</v>
      </c>
    </row>
    <row r="215" spans="1:12" ht="15" customHeight="1">
      <c r="A215" s="6"/>
      <c r="B215" s="10" t="s">
        <v>0</v>
      </c>
      <c r="C215" s="193" t="s">
        <v>132</v>
      </c>
      <c r="D215" s="221"/>
      <c r="E215" s="221"/>
      <c r="F215" s="222"/>
      <c r="G215" s="188"/>
      <c r="H215" s="275"/>
      <c r="I215" s="238">
        <v>111644</v>
      </c>
      <c r="J215" s="238">
        <v>111644</v>
      </c>
      <c r="K215" s="238">
        <v>67479</v>
      </c>
      <c r="L215" s="694">
        <f>K215/J215</f>
        <v>0.604412238902225</v>
      </c>
    </row>
    <row r="216" spans="1:12" ht="15" customHeight="1">
      <c r="A216" s="6"/>
      <c r="B216" s="10" t="s">
        <v>79</v>
      </c>
      <c r="C216" s="223" t="s">
        <v>115</v>
      </c>
      <c r="D216" s="12"/>
      <c r="E216" s="12"/>
      <c r="F216" s="91"/>
      <c r="G216" s="121"/>
      <c r="H216" s="276"/>
      <c r="I216" s="239"/>
      <c r="J216" s="239"/>
      <c r="K216" s="239"/>
      <c r="L216" s="695"/>
    </row>
    <row r="217" spans="1:12" ht="15" customHeight="1">
      <c r="A217" s="6"/>
      <c r="B217" s="10" t="s">
        <v>83</v>
      </c>
      <c r="C217" s="25" t="s">
        <v>119</v>
      </c>
      <c r="D217" s="12"/>
      <c r="E217" s="12"/>
      <c r="F217" s="91"/>
      <c r="G217" s="121"/>
      <c r="H217" s="276"/>
      <c r="I217" s="239"/>
      <c r="J217" s="239"/>
      <c r="K217" s="239"/>
      <c r="L217" s="695"/>
    </row>
    <row r="218" spans="1:12" ht="15" customHeight="1">
      <c r="A218" s="6"/>
      <c r="B218" s="10" t="s">
        <v>85</v>
      </c>
      <c r="C218" s="25" t="s">
        <v>208</v>
      </c>
      <c r="D218" s="12"/>
      <c r="E218" s="12"/>
      <c r="F218" s="91"/>
      <c r="G218" s="121"/>
      <c r="H218" s="276"/>
      <c r="I218" s="239"/>
      <c r="J218" s="239"/>
      <c r="K218" s="239"/>
      <c r="L218" s="695"/>
    </row>
    <row r="219" spans="1:12" ht="15" customHeight="1">
      <c r="A219" s="6"/>
      <c r="B219" s="10"/>
      <c r="C219" s="605" t="s">
        <v>3</v>
      </c>
      <c r="D219" s="14" t="s">
        <v>301</v>
      </c>
      <c r="E219" s="12"/>
      <c r="F219" s="91"/>
      <c r="G219" s="121"/>
      <c r="H219" s="276"/>
      <c r="I219" s="239"/>
      <c r="J219" s="239"/>
      <c r="K219" s="239"/>
      <c r="L219" s="695"/>
    </row>
    <row r="220" spans="1:12" ht="15" customHeight="1">
      <c r="A220" s="6"/>
      <c r="B220" s="10" t="s">
        <v>86</v>
      </c>
      <c r="C220" s="16" t="s">
        <v>209</v>
      </c>
      <c r="D220" s="12"/>
      <c r="E220" s="12"/>
      <c r="F220" s="91"/>
      <c r="G220" s="121"/>
      <c r="H220" s="276"/>
      <c r="I220" s="239"/>
      <c r="J220" s="239"/>
      <c r="K220" s="239"/>
      <c r="L220" s="695"/>
    </row>
    <row r="221" spans="1:12" ht="15" customHeight="1">
      <c r="A221" s="6"/>
      <c r="B221" s="10" t="s">
        <v>210</v>
      </c>
      <c r="C221" s="25" t="s">
        <v>129</v>
      </c>
      <c r="D221" s="12"/>
      <c r="E221" s="12"/>
      <c r="F221" s="91"/>
      <c r="G221" s="121"/>
      <c r="H221" s="276"/>
      <c r="I221" s="239">
        <v>0</v>
      </c>
      <c r="J221" s="239">
        <v>9182</v>
      </c>
      <c r="K221" s="239">
        <v>9182</v>
      </c>
      <c r="L221" s="695">
        <f>K221/J221</f>
        <v>1</v>
      </c>
    </row>
    <row r="222" spans="1:12" ht="15" customHeight="1">
      <c r="A222" s="6"/>
      <c r="B222" s="10" t="s">
        <v>211</v>
      </c>
      <c r="C222" s="25" t="s">
        <v>212</v>
      </c>
      <c r="D222" s="12"/>
      <c r="E222" s="12"/>
      <c r="F222" s="91"/>
      <c r="G222" s="121"/>
      <c r="H222" s="276"/>
      <c r="I222" s="239">
        <v>21148</v>
      </c>
      <c r="J222" s="239">
        <v>21148</v>
      </c>
      <c r="K222" s="239">
        <v>5000</v>
      </c>
      <c r="L222" s="695">
        <f>K222/J222</f>
        <v>0.23642897673538868</v>
      </c>
    </row>
    <row r="223" spans="1:12" ht="15" customHeight="1" thickBot="1">
      <c r="A223" s="6"/>
      <c r="B223" s="5"/>
      <c r="C223" s="5"/>
      <c r="D223" s="5"/>
      <c r="E223" s="5"/>
      <c r="F223" s="5"/>
      <c r="G223" s="128"/>
      <c r="H223" s="267"/>
      <c r="I223" s="288"/>
      <c r="J223" s="288"/>
      <c r="K223" s="288"/>
      <c r="L223" s="687"/>
    </row>
    <row r="224" spans="1:12" ht="15" customHeight="1" thickBot="1">
      <c r="A224" s="23"/>
      <c r="B224" s="8" t="s">
        <v>93</v>
      </c>
      <c r="C224" s="9"/>
      <c r="D224" s="9"/>
      <c r="E224" s="9"/>
      <c r="F224" s="9"/>
      <c r="G224" s="124">
        <f>G225+G227+G228+G229+G231+G233+G235</f>
        <v>24092</v>
      </c>
      <c r="H224" s="263"/>
      <c r="I224" s="218">
        <f>SUM(I225,I227:I229,I231,I233,I235)</f>
        <v>26602</v>
      </c>
      <c r="J224" s="218">
        <f>SUM(J225,J227:J229,J231,J233,J235)</f>
        <v>27499</v>
      </c>
      <c r="K224" s="218">
        <f>SUM(K225,K227:K229,K231,K233,K235)</f>
        <v>12398</v>
      </c>
      <c r="L224" s="682">
        <f>K224/J224</f>
        <v>0.45085275828211935</v>
      </c>
    </row>
    <row r="225" spans="1:12" ht="15" customHeight="1">
      <c r="A225" s="6"/>
      <c r="B225" s="10" t="s">
        <v>0</v>
      </c>
      <c r="C225" s="16" t="s">
        <v>132</v>
      </c>
      <c r="D225" s="14"/>
      <c r="E225" s="14"/>
      <c r="F225" s="14"/>
      <c r="G225" s="122">
        <f>G226</f>
        <v>0</v>
      </c>
      <c r="H225" s="264"/>
      <c r="I225" s="217">
        <v>0</v>
      </c>
      <c r="J225" s="217">
        <v>0</v>
      </c>
      <c r="K225" s="217">
        <v>36</v>
      </c>
      <c r="L225" s="683">
        <v>0</v>
      </c>
    </row>
    <row r="226" spans="1:12" ht="15" customHeight="1">
      <c r="A226" s="6"/>
      <c r="B226" s="5"/>
      <c r="C226" s="20" t="s">
        <v>3</v>
      </c>
      <c r="D226" s="12" t="s">
        <v>101</v>
      </c>
      <c r="E226" s="12"/>
      <c r="F226" s="12"/>
      <c r="G226" s="121">
        <v>0</v>
      </c>
      <c r="H226" s="265"/>
      <c r="I226" s="226">
        <v>0</v>
      </c>
      <c r="J226" s="226">
        <v>0</v>
      </c>
      <c r="K226" s="226">
        <v>36</v>
      </c>
      <c r="L226" s="684">
        <v>0</v>
      </c>
    </row>
    <row r="227" spans="1:12" ht="15" customHeight="1">
      <c r="A227" s="6"/>
      <c r="B227" s="10" t="s">
        <v>79</v>
      </c>
      <c r="C227" s="75" t="s">
        <v>115</v>
      </c>
      <c r="D227" s="14"/>
      <c r="E227" s="14"/>
      <c r="F227" s="14"/>
      <c r="G227" s="121">
        <v>0</v>
      </c>
      <c r="H227" s="265"/>
      <c r="I227" s="217"/>
      <c r="J227" s="217"/>
      <c r="K227" s="217"/>
      <c r="L227" s="683"/>
    </row>
    <row r="228" spans="1:12" ht="15" customHeight="1">
      <c r="A228" s="6"/>
      <c r="B228" s="10" t="s">
        <v>83</v>
      </c>
      <c r="C228" s="16" t="s">
        <v>119</v>
      </c>
      <c r="D228" s="14"/>
      <c r="E228" s="14"/>
      <c r="F228" s="14"/>
      <c r="G228" s="122">
        <v>0</v>
      </c>
      <c r="H228" s="264"/>
      <c r="I228" s="217"/>
      <c r="J228" s="217"/>
      <c r="K228" s="217"/>
      <c r="L228" s="683"/>
    </row>
    <row r="229" spans="1:12" ht="15" customHeight="1">
      <c r="A229" s="6"/>
      <c r="B229" s="10" t="s">
        <v>85</v>
      </c>
      <c r="C229" s="16" t="s">
        <v>208</v>
      </c>
      <c r="D229" s="14"/>
      <c r="E229" s="14"/>
      <c r="F229" s="14"/>
      <c r="G229" s="122">
        <v>24092</v>
      </c>
      <c r="H229" s="264"/>
      <c r="I229" s="217">
        <f>SUM(I230)</f>
        <v>24720</v>
      </c>
      <c r="J229" s="217">
        <f>SUM(J230)</f>
        <v>24720</v>
      </c>
      <c r="K229" s="217">
        <f>SUM(K230)</f>
        <v>10465</v>
      </c>
      <c r="L229" s="683">
        <f>K229/J229</f>
        <v>0.42334142394822005</v>
      </c>
    </row>
    <row r="230" spans="1:12" ht="15" customHeight="1">
      <c r="A230" s="6"/>
      <c r="B230" s="10"/>
      <c r="C230" s="605" t="s">
        <v>3</v>
      </c>
      <c r="D230" s="14" t="s">
        <v>301</v>
      </c>
      <c r="E230" s="14"/>
      <c r="F230" s="14"/>
      <c r="G230" s="122"/>
      <c r="H230" s="264"/>
      <c r="I230" s="226">
        <v>24720</v>
      </c>
      <c r="J230" s="226">
        <v>24720</v>
      </c>
      <c r="K230" s="226">
        <v>10465</v>
      </c>
      <c r="L230" s="684">
        <f>K230/J230</f>
        <v>0.42334142394822005</v>
      </c>
    </row>
    <row r="231" spans="1:12" ht="15" customHeight="1">
      <c r="A231" s="6"/>
      <c r="B231" s="10" t="s">
        <v>86</v>
      </c>
      <c r="C231" s="16" t="s">
        <v>209</v>
      </c>
      <c r="D231" s="14"/>
      <c r="E231" s="14"/>
      <c r="F231" s="14"/>
      <c r="G231" s="122">
        <f>G232</f>
        <v>0</v>
      </c>
      <c r="H231" s="264"/>
      <c r="I231" s="217"/>
      <c r="J231" s="217"/>
      <c r="K231" s="217"/>
      <c r="L231" s="683"/>
    </row>
    <row r="232" spans="1:12" ht="15" customHeight="1">
      <c r="A232" s="6"/>
      <c r="B232" s="10"/>
      <c r="C232" s="20" t="s">
        <v>3</v>
      </c>
      <c r="D232" s="12" t="s">
        <v>160</v>
      </c>
      <c r="E232" s="12"/>
      <c r="F232" s="12"/>
      <c r="G232" s="121">
        <v>0</v>
      </c>
      <c r="H232" s="265"/>
      <c r="I232" s="226"/>
      <c r="J232" s="226"/>
      <c r="K232" s="226"/>
      <c r="L232" s="684"/>
    </row>
    <row r="233" spans="1:12" ht="15" customHeight="1">
      <c r="A233" s="6"/>
      <c r="B233" s="10" t="s">
        <v>210</v>
      </c>
      <c r="C233" s="16" t="s">
        <v>129</v>
      </c>
      <c r="D233" s="14"/>
      <c r="E233" s="14"/>
      <c r="F233" s="14"/>
      <c r="G233" s="122">
        <f>G234</f>
        <v>0</v>
      </c>
      <c r="H233" s="264"/>
      <c r="I233" s="217">
        <v>0</v>
      </c>
      <c r="J233" s="217">
        <f>SUM(J234)</f>
        <v>897</v>
      </c>
      <c r="K233" s="217">
        <f>SUM(K234)</f>
        <v>897</v>
      </c>
      <c r="L233" s="683">
        <f>K233/J233</f>
        <v>1</v>
      </c>
    </row>
    <row r="234" spans="1:12" ht="15" customHeight="1">
      <c r="A234" s="6"/>
      <c r="B234" s="5"/>
      <c r="C234" s="20" t="s">
        <v>3</v>
      </c>
      <c r="D234" s="14" t="s">
        <v>130</v>
      </c>
      <c r="E234" s="14"/>
      <c r="F234" s="14"/>
      <c r="G234" s="121">
        <v>0</v>
      </c>
      <c r="H234" s="265"/>
      <c r="I234" s="226">
        <v>0</v>
      </c>
      <c r="J234" s="226">
        <v>897</v>
      </c>
      <c r="K234" s="226">
        <v>897</v>
      </c>
      <c r="L234" s="684">
        <f>K234/J234</f>
        <v>1</v>
      </c>
    </row>
    <row r="235" spans="1:12" ht="15" customHeight="1">
      <c r="A235" s="6"/>
      <c r="B235" s="10" t="s">
        <v>211</v>
      </c>
      <c r="C235" s="16" t="s">
        <v>212</v>
      </c>
      <c r="D235" s="14"/>
      <c r="E235" s="14"/>
      <c r="F235" s="14"/>
      <c r="G235" s="121">
        <v>0</v>
      </c>
      <c r="H235" s="265"/>
      <c r="I235" s="217">
        <v>1882</v>
      </c>
      <c r="J235" s="217">
        <v>1882</v>
      </c>
      <c r="K235" s="217">
        <v>1000</v>
      </c>
      <c r="L235" s="683">
        <f>K235/J235</f>
        <v>0.5313496280552603</v>
      </c>
    </row>
    <row r="236" spans="1:12" ht="15" customHeight="1" thickBot="1">
      <c r="A236" s="17"/>
      <c r="B236" s="18"/>
      <c r="C236" s="18"/>
      <c r="D236" s="18"/>
      <c r="E236" s="18"/>
      <c r="F236" s="18"/>
      <c r="G236" s="123"/>
      <c r="H236" s="294"/>
      <c r="I236" s="288"/>
      <c r="J236" s="288"/>
      <c r="K236" s="288"/>
      <c r="L236" s="687"/>
    </row>
    <row r="237" spans="1:12" ht="15" customHeight="1" thickBot="1">
      <c r="A237" s="23"/>
      <c r="B237" s="8" t="s">
        <v>139</v>
      </c>
      <c r="C237" s="9"/>
      <c r="D237" s="9"/>
      <c r="E237" s="9"/>
      <c r="F237" s="9"/>
      <c r="G237" s="124">
        <f>G238+G240+G241+G242+G244+G246+G248</f>
        <v>4954</v>
      </c>
      <c r="H237" s="263"/>
      <c r="I237" s="218">
        <f>SUM(I238,I240:I242,I244,I246,I248)</f>
        <v>5293</v>
      </c>
      <c r="J237" s="218">
        <f>SUM(J238,J240:J242,J244,J246,J248)</f>
        <v>5293</v>
      </c>
      <c r="K237" s="218">
        <f>SUM(K238,K240:K242,K244,K246,K248)</f>
        <v>2586</v>
      </c>
      <c r="L237" s="682">
        <f>K237/J237</f>
        <v>0.48856980918193843</v>
      </c>
    </row>
    <row r="238" spans="1:12" ht="15" customHeight="1">
      <c r="A238" s="6"/>
      <c r="B238" s="10" t="s">
        <v>0</v>
      </c>
      <c r="C238" s="16" t="s">
        <v>132</v>
      </c>
      <c r="D238" s="14"/>
      <c r="E238" s="14"/>
      <c r="F238" s="14"/>
      <c r="G238" s="122">
        <f>G239</f>
        <v>0</v>
      </c>
      <c r="H238" s="264"/>
      <c r="I238" s="217"/>
      <c r="J238" s="217"/>
      <c r="K238" s="217"/>
      <c r="L238" s="683"/>
    </row>
    <row r="239" spans="1:12" ht="15" customHeight="1">
      <c r="A239" s="6"/>
      <c r="B239" s="5"/>
      <c r="C239" s="20" t="s">
        <v>3</v>
      </c>
      <c r="D239" s="12" t="s">
        <v>101</v>
      </c>
      <c r="E239" s="12"/>
      <c r="F239" s="12"/>
      <c r="G239" s="121">
        <v>0</v>
      </c>
      <c r="H239" s="265"/>
      <c r="I239" s="226"/>
      <c r="J239" s="226"/>
      <c r="K239" s="226"/>
      <c r="L239" s="684"/>
    </row>
    <row r="240" spans="1:12" ht="15" customHeight="1">
      <c r="A240" s="6"/>
      <c r="B240" s="10" t="s">
        <v>79</v>
      </c>
      <c r="C240" s="75" t="s">
        <v>115</v>
      </c>
      <c r="D240" s="14"/>
      <c r="E240" s="14"/>
      <c r="F240" s="14"/>
      <c r="G240" s="121">
        <v>0</v>
      </c>
      <c r="H240" s="265"/>
      <c r="I240" s="217"/>
      <c r="J240" s="217"/>
      <c r="K240" s="217"/>
      <c r="L240" s="683"/>
    </row>
    <row r="241" spans="1:12" ht="15" customHeight="1">
      <c r="A241" s="6"/>
      <c r="B241" s="10" t="s">
        <v>83</v>
      </c>
      <c r="C241" s="16" t="s">
        <v>119</v>
      </c>
      <c r="D241" s="14"/>
      <c r="E241" s="14"/>
      <c r="F241" s="14"/>
      <c r="G241" s="122">
        <v>0</v>
      </c>
      <c r="H241" s="264"/>
      <c r="I241" s="217"/>
      <c r="J241" s="217"/>
      <c r="K241" s="217"/>
      <c r="L241" s="683"/>
    </row>
    <row r="242" spans="1:12" ht="15" customHeight="1">
      <c r="A242" s="6"/>
      <c r="B242" s="10" t="s">
        <v>85</v>
      </c>
      <c r="C242" s="16" t="s">
        <v>208</v>
      </c>
      <c r="D242" s="14"/>
      <c r="E242" s="14"/>
      <c r="F242" s="14"/>
      <c r="G242" s="122">
        <v>4380</v>
      </c>
      <c r="H242" s="264"/>
      <c r="I242" s="217">
        <f>SUM(I243)</f>
        <v>4380</v>
      </c>
      <c r="J242" s="217">
        <f>SUM(J243)</f>
        <v>4380</v>
      </c>
      <c r="K242" s="217">
        <f>SUM(K243)</f>
        <v>1786</v>
      </c>
      <c r="L242" s="683">
        <f>K242/J242</f>
        <v>0.4077625570776256</v>
      </c>
    </row>
    <row r="243" spans="1:12" ht="15" customHeight="1">
      <c r="A243" s="6"/>
      <c r="B243" s="10"/>
      <c r="C243" s="605" t="s">
        <v>3</v>
      </c>
      <c r="D243" s="14" t="s">
        <v>301</v>
      </c>
      <c r="E243" s="14"/>
      <c r="F243" s="14"/>
      <c r="G243" s="122"/>
      <c r="H243" s="264"/>
      <c r="I243" s="226">
        <v>4380</v>
      </c>
      <c r="J243" s="226">
        <v>4380</v>
      </c>
      <c r="K243" s="226">
        <v>1786</v>
      </c>
      <c r="L243" s="684">
        <f>K243/J243</f>
        <v>0.4077625570776256</v>
      </c>
    </row>
    <row r="244" spans="1:12" ht="15" customHeight="1">
      <c r="A244" s="6"/>
      <c r="B244" s="10" t="s">
        <v>86</v>
      </c>
      <c r="C244" s="16" t="s">
        <v>209</v>
      </c>
      <c r="D244" s="14"/>
      <c r="E244" s="14"/>
      <c r="F244" s="14"/>
      <c r="G244" s="122">
        <f>G245</f>
        <v>0</v>
      </c>
      <c r="H244" s="264"/>
      <c r="I244" s="217"/>
      <c r="J244" s="217"/>
      <c r="K244" s="217"/>
      <c r="L244" s="683"/>
    </row>
    <row r="245" spans="1:12" ht="15" customHeight="1">
      <c r="A245" s="6"/>
      <c r="B245" s="10"/>
      <c r="C245" s="20" t="s">
        <v>3</v>
      </c>
      <c r="D245" s="12" t="s">
        <v>160</v>
      </c>
      <c r="E245" s="12"/>
      <c r="F245" s="12"/>
      <c r="G245" s="121">
        <v>0</v>
      </c>
      <c r="H245" s="265"/>
      <c r="I245" s="226"/>
      <c r="J245" s="226"/>
      <c r="K245" s="226"/>
      <c r="L245" s="684"/>
    </row>
    <row r="246" spans="1:12" ht="15" customHeight="1">
      <c r="A246" s="6"/>
      <c r="B246" s="10" t="s">
        <v>210</v>
      </c>
      <c r="C246" s="16" t="s">
        <v>129</v>
      </c>
      <c r="D246" s="14"/>
      <c r="E246" s="14"/>
      <c r="F246" s="14"/>
      <c r="G246" s="122">
        <f>G247</f>
        <v>0</v>
      </c>
      <c r="H246" s="264"/>
      <c r="I246" s="217"/>
      <c r="J246" s="217"/>
      <c r="K246" s="217"/>
      <c r="L246" s="683"/>
    </row>
    <row r="247" spans="1:12" ht="15" customHeight="1">
      <c r="A247" s="6"/>
      <c r="B247" s="5"/>
      <c r="C247" s="20" t="s">
        <v>3</v>
      </c>
      <c r="D247" s="14" t="s">
        <v>130</v>
      </c>
      <c r="E247" s="14"/>
      <c r="F247" s="14"/>
      <c r="G247" s="121">
        <v>0</v>
      </c>
      <c r="H247" s="265"/>
      <c r="I247" s="226"/>
      <c r="J247" s="226"/>
      <c r="K247" s="226"/>
      <c r="L247" s="684"/>
    </row>
    <row r="248" spans="1:12" ht="15" customHeight="1">
      <c r="A248" s="6"/>
      <c r="B248" s="10" t="s">
        <v>211</v>
      </c>
      <c r="C248" s="16" t="s">
        <v>212</v>
      </c>
      <c r="D248" s="14"/>
      <c r="E248" s="14"/>
      <c r="F248" s="14"/>
      <c r="G248" s="122">
        <v>574</v>
      </c>
      <c r="H248" s="264"/>
      <c r="I248" s="217">
        <v>913</v>
      </c>
      <c r="J248" s="217">
        <v>913</v>
      </c>
      <c r="K248" s="217">
        <v>800</v>
      </c>
      <c r="L248" s="683">
        <f>K248/J248</f>
        <v>0.8762322015334063</v>
      </c>
    </row>
    <row r="249" spans="1:12" ht="15" customHeight="1" thickBot="1">
      <c r="A249" s="17"/>
      <c r="B249" s="18"/>
      <c r="C249" s="18"/>
      <c r="D249" s="18"/>
      <c r="E249" s="18"/>
      <c r="F249" s="18"/>
      <c r="G249" s="123"/>
      <c r="H249" s="266"/>
      <c r="I249" s="225"/>
      <c r="J249" s="225"/>
      <c r="K249" s="225"/>
      <c r="L249" s="688"/>
    </row>
    <row r="250" spans="1:12" ht="15" customHeight="1" thickBot="1">
      <c r="A250" s="23"/>
      <c r="B250" s="8" t="s">
        <v>174</v>
      </c>
      <c r="C250" s="9"/>
      <c r="D250" s="9"/>
      <c r="E250" s="9"/>
      <c r="F250" s="9"/>
      <c r="G250" s="124">
        <f>G251</f>
        <v>0</v>
      </c>
      <c r="H250" s="263"/>
      <c r="I250" s="218"/>
      <c r="J250" s="218"/>
      <c r="K250" s="218"/>
      <c r="L250" s="682"/>
    </row>
    <row r="251" spans="1:12" ht="15" customHeight="1">
      <c r="A251" s="6"/>
      <c r="B251" s="10" t="s">
        <v>0</v>
      </c>
      <c r="C251" s="16" t="s">
        <v>132</v>
      </c>
      <c r="D251" s="14"/>
      <c r="E251" s="14"/>
      <c r="F251" s="14"/>
      <c r="G251" s="122">
        <f>G252</f>
        <v>0</v>
      </c>
      <c r="H251" s="264"/>
      <c r="I251" s="217"/>
      <c r="J251" s="217"/>
      <c r="K251" s="217"/>
      <c r="L251" s="683"/>
    </row>
    <row r="252" spans="1:12" ht="15" customHeight="1">
      <c r="A252" s="6"/>
      <c r="B252" s="5"/>
      <c r="C252" s="20" t="s">
        <v>3</v>
      </c>
      <c r="D252" s="12" t="s">
        <v>101</v>
      </c>
      <c r="E252" s="12"/>
      <c r="F252" s="12"/>
      <c r="G252" s="121"/>
      <c r="H252" s="265"/>
      <c r="I252" s="226"/>
      <c r="J252" s="226"/>
      <c r="K252" s="226"/>
      <c r="L252" s="684"/>
    </row>
    <row r="253" spans="1:12" ht="15" customHeight="1" thickBot="1">
      <c r="A253" s="17"/>
      <c r="B253" s="18"/>
      <c r="C253" s="18"/>
      <c r="D253" s="18"/>
      <c r="E253" s="18"/>
      <c r="F253" s="18"/>
      <c r="G253" s="123"/>
      <c r="H253" s="294"/>
      <c r="I253" s="288"/>
      <c r="J253" s="288"/>
      <c r="K253" s="288"/>
      <c r="L253" s="687"/>
    </row>
    <row r="254" spans="1:12" ht="15" customHeight="1" thickBot="1">
      <c r="A254" s="23"/>
      <c r="B254" s="8" t="s">
        <v>318</v>
      </c>
      <c r="C254" s="9"/>
      <c r="D254" s="9"/>
      <c r="E254" s="9"/>
      <c r="F254" s="9"/>
      <c r="G254" s="124">
        <f>G255+G257+G258+G259+G261+G263+G265</f>
        <v>48527</v>
      </c>
      <c r="H254" s="263"/>
      <c r="I254" s="218">
        <f>SUM(I255,I257:I259,I261,I263,I265)</f>
        <v>54601</v>
      </c>
      <c r="J254" s="218">
        <f>SUM(J255,J257:J259,J261,J263,J265)</f>
        <v>60319</v>
      </c>
      <c r="K254" s="218">
        <f>SUM(K255,K257:K259,K261,K263,K265)</f>
        <v>31192</v>
      </c>
      <c r="L254" s="682">
        <f>K254/J254</f>
        <v>0.5171173262156202</v>
      </c>
    </row>
    <row r="255" spans="1:12" ht="15" customHeight="1">
      <c r="A255" s="6"/>
      <c r="B255" s="10" t="s">
        <v>0</v>
      </c>
      <c r="C255" s="16" t="s">
        <v>132</v>
      </c>
      <c r="D255" s="14"/>
      <c r="E255" s="14"/>
      <c r="F255" s="14"/>
      <c r="G255" s="122">
        <f>G256</f>
        <v>2804</v>
      </c>
      <c r="H255" s="264"/>
      <c r="I255" s="217">
        <f>SUM(I256)</f>
        <v>3353</v>
      </c>
      <c r="J255" s="217">
        <f>SUM(J256)</f>
        <v>3353</v>
      </c>
      <c r="K255" s="217">
        <f>SUM(K256)</f>
        <v>474</v>
      </c>
      <c r="L255" s="683">
        <f>K255/J255</f>
        <v>0.1413659409484044</v>
      </c>
    </row>
    <row r="256" spans="1:12" ht="15" customHeight="1">
      <c r="A256" s="6"/>
      <c r="B256" s="5"/>
      <c r="C256" s="20" t="s">
        <v>3</v>
      </c>
      <c r="D256" s="12" t="s">
        <v>101</v>
      </c>
      <c r="E256" s="12"/>
      <c r="F256" s="12"/>
      <c r="G256" s="121">
        <v>2804</v>
      </c>
      <c r="H256" s="265"/>
      <c r="I256" s="226">
        <v>3353</v>
      </c>
      <c r="J256" s="226">
        <v>3353</v>
      </c>
      <c r="K256" s="226">
        <v>474</v>
      </c>
      <c r="L256" s="684">
        <f>K256/J256</f>
        <v>0.1413659409484044</v>
      </c>
    </row>
    <row r="257" spans="1:12" ht="15" customHeight="1">
      <c r="A257" s="6"/>
      <c r="B257" s="10" t="s">
        <v>79</v>
      </c>
      <c r="C257" s="75" t="s">
        <v>115</v>
      </c>
      <c r="D257" s="14"/>
      <c r="E257" s="14"/>
      <c r="F257" s="14"/>
      <c r="G257" s="121">
        <v>0</v>
      </c>
      <c r="H257" s="265"/>
      <c r="I257" s="217"/>
      <c r="J257" s="217"/>
      <c r="K257" s="217"/>
      <c r="L257" s="683"/>
    </row>
    <row r="258" spans="1:12" ht="15" customHeight="1">
      <c r="A258" s="6"/>
      <c r="B258" s="10" t="s">
        <v>83</v>
      </c>
      <c r="C258" s="16" t="s">
        <v>119</v>
      </c>
      <c r="D258" s="14"/>
      <c r="E258" s="14"/>
      <c r="F258" s="14"/>
      <c r="G258" s="122">
        <v>0</v>
      </c>
      <c r="H258" s="264"/>
      <c r="I258" s="217"/>
      <c r="J258" s="217"/>
      <c r="K258" s="217"/>
      <c r="L258" s="683"/>
    </row>
    <row r="259" spans="1:12" ht="15" customHeight="1">
      <c r="A259" s="6"/>
      <c r="B259" s="10" t="s">
        <v>85</v>
      </c>
      <c r="C259" s="16" t="s">
        <v>208</v>
      </c>
      <c r="D259" s="14"/>
      <c r="E259" s="14"/>
      <c r="F259" s="14"/>
      <c r="G259" s="122">
        <v>0</v>
      </c>
      <c r="H259" s="264"/>
      <c r="I259" s="217"/>
      <c r="J259" s="217"/>
      <c r="K259" s="217"/>
      <c r="L259" s="683"/>
    </row>
    <row r="260" spans="1:12" ht="15" customHeight="1">
      <c r="A260" s="6"/>
      <c r="B260" s="10"/>
      <c r="C260" s="605" t="s">
        <v>3</v>
      </c>
      <c r="D260" s="14" t="s">
        <v>301</v>
      </c>
      <c r="E260" s="14"/>
      <c r="F260" s="14"/>
      <c r="G260" s="122"/>
      <c r="H260" s="264"/>
      <c r="I260" s="217"/>
      <c r="J260" s="217"/>
      <c r="K260" s="217"/>
      <c r="L260" s="683"/>
    </row>
    <row r="261" spans="1:12" ht="15" customHeight="1">
      <c r="A261" s="6"/>
      <c r="B261" s="10" t="s">
        <v>86</v>
      </c>
      <c r="C261" s="16" t="s">
        <v>209</v>
      </c>
      <c r="D261" s="14"/>
      <c r="E261" s="14"/>
      <c r="F261" s="14"/>
      <c r="G261" s="122">
        <f>G262</f>
        <v>0</v>
      </c>
      <c r="H261" s="264"/>
      <c r="I261" s="217"/>
      <c r="J261" s="217"/>
      <c r="K261" s="217"/>
      <c r="L261" s="683"/>
    </row>
    <row r="262" spans="1:12" ht="15" customHeight="1">
      <c r="A262" s="6"/>
      <c r="B262" s="10"/>
      <c r="C262" s="20" t="s">
        <v>3</v>
      </c>
      <c r="D262" s="12" t="s">
        <v>160</v>
      </c>
      <c r="E262" s="12"/>
      <c r="F262" s="12"/>
      <c r="G262" s="121">
        <v>0</v>
      </c>
      <c r="H262" s="265"/>
      <c r="I262" s="226"/>
      <c r="J262" s="226"/>
      <c r="K262" s="226"/>
      <c r="L262" s="684"/>
    </row>
    <row r="263" spans="1:12" ht="15" customHeight="1">
      <c r="A263" s="6"/>
      <c r="B263" s="10" t="s">
        <v>210</v>
      </c>
      <c r="C263" s="16" t="s">
        <v>129</v>
      </c>
      <c r="D263" s="14"/>
      <c r="E263" s="14"/>
      <c r="F263" s="14"/>
      <c r="G263" s="122">
        <f>G264</f>
        <v>0</v>
      </c>
      <c r="H263" s="264"/>
      <c r="I263" s="217">
        <v>0</v>
      </c>
      <c r="J263" s="217">
        <f>SUM(J264)</f>
        <v>5718</v>
      </c>
      <c r="K263" s="217">
        <f>SUM(K264)</f>
        <v>5718</v>
      </c>
      <c r="L263" s="683">
        <f>K263/J263</f>
        <v>1</v>
      </c>
    </row>
    <row r="264" spans="1:12" ht="15" customHeight="1">
      <c r="A264" s="6"/>
      <c r="B264" s="5"/>
      <c r="C264" s="20" t="s">
        <v>3</v>
      </c>
      <c r="D264" s="14" t="s">
        <v>130</v>
      </c>
      <c r="E264" s="14"/>
      <c r="F264" s="14"/>
      <c r="G264" s="121">
        <v>0</v>
      </c>
      <c r="H264" s="265"/>
      <c r="I264" s="226">
        <v>0</v>
      </c>
      <c r="J264" s="226">
        <v>5718</v>
      </c>
      <c r="K264" s="226">
        <v>5718</v>
      </c>
      <c r="L264" s="684">
        <f>K264/J264</f>
        <v>1</v>
      </c>
    </row>
    <row r="265" spans="1:12" ht="15" customHeight="1">
      <c r="A265" s="6"/>
      <c r="B265" s="10" t="s">
        <v>211</v>
      </c>
      <c r="C265" s="16" t="s">
        <v>212</v>
      </c>
      <c r="D265" s="14"/>
      <c r="E265" s="14"/>
      <c r="F265" s="14"/>
      <c r="G265" s="122">
        <v>45723</v>
      </c>
      <c r="H265" s="264"/>
      <c r="I265" s="217">
        <v>51248</v>
      </c>
      <c r="J265" s="217">
        <v>51248</v>
      </c>
      <c r="K265" s="217">
        <v>25000</v>
      </c>
      <c r="L265" s="683">
        <f>K265/J265</f>
        <v>0.48782391507961287</v>
      </c>
    </row>
    <row r="266" spans="1:12" ht="15" customHeight="1" thickBot="1">
      <c r="A266" s="6"/>
      <c r="B266" s="5"/>
      <c r="C266" s="5"/>
      <c r="D266" s="5"/>
      <c r="E266" s="5"/>
      <c r="F266" s="5"/>
      <c r="G266" s="127"/>
      <c r="H266" s="267"/>
      <c r="I266" s="217"/>
      <c r="J266" s="217"/>
      <c r="K266" s="217"/>
      <c r="L266" s="683"/>
    </row>
    <row r="267" spans="1:12" ht="15" customHeight="1" thickBot="1">
      <c r="A267" s="23"/>
      <c r="B267" s="8" t="s">
        <v>319</v>
      </c>
      <c r="C267" s="9"/>
      <c r="D267" s="9"/>
      <c r="E267" s="9"/>
      <c r="F267" s="9"/>
      <c r="G267" s="124">
        <f>G268+G270+G271+G272+G275+G277+G279</f>
        <v>83700</v>
      </c>
      <c r="H267" s="263"/>
      <c r="I267" s="218">
        <f>SUM(I268,I270:I272,I275,I277,I279)</f>
        <v>98056</v>
      </c>
      <c r="J267" s="218">
        <f>SUM(J268,J270:J272,J275,J277,J279)</f>
        <v>110672</v>
      </c>
      <c r="K267" s="218">
        <f>SUM(K268,K270:K272,K275,K277,K279)</f>
        <v>67203</v>
      </c>
      <c r="L267" s="682">
        <f>K267/J267</f>
        <v>0.6072267601561371</v>
      </c>
    </row>
    <row r="268" spans="1:12" ht="15" customHeight="1">
      <c r="A268" s="6"/>
      <c r="B268" s="10" t="s">
        <v>0</v>
      </c>
      <c r="C268" s="16" t="s">
        <v>132</v>
      </c>
      <c r="D268" s="14"/>
      <c r="E268" s="14"/>
      <c r="F268" s="14"/>
      <c r="G268" s="122">
        <f>G269</f>
        <v>4735</v>
      </c>
      <c r="H268" s="264"/>
      <c r="I268" s="217">
        <f>SUM(I269)</f>
        <v>6630</v>
      </c>
      <c r="J268" s="217">
        <f>SUM(J269)</f>
        <v>6630</v>
      </c>
      <c r="K268" s="217">
        <f>SUM(K269)</f>
        <v>5172</v>
      </c>
      <c r="L268" s="683">
        <f>K268/J268</f>
        <v>0.7800904977375566</v>
      </c>
    </row>
    <row r="269" spans="1:12" ht="15" customHeight="1">
      <c r="A269" s="6"/>
      <c r="B269" s="5"/>
      <c r="C269" s="20" t="s">
        <v>3</v>
      </c>
      <c r="D269" s="12" t="s">
        <v>101</v>
      </c>
      <c r="E269" s="12"/>
      <c r="F269" s="12"/>
      <c r="G269" s="121">
        <v>4735</v>
      </c>
      <c r="H269" s="265"/>
      <c r="I269" s="226">
        <v>6630</v>
      </c>
      <c r="J269" s="226">
        <v>6630</v>
      </c>
      <c r="K269" s="226">
        <v>5172</v>
      </c>
      <c r="L269" s="684">
        <f>K269/J269</f>
        <v>0.7800904977375566</v>
      </c>
    </row>
    <row r="270" spans="1:12" ht="15" customHeight="1">
      <c r="A270" s="6"/>
      <c r="B270" s="10" t="s">
        <v>79</v>
      </c>
      <c r="C270" s="75" t="s">
        <v>115</v>
      </c>
      <c r="D270" s="14"/>
      <c r="E270" s="14"/>
      <c r="F270" s="14"/>
      <c r="G270" s="121">
        <v>0</v>
      </c>
      <c r="H270" s="265"/>
      <c r="I270" s="217"/>
      <c r="J270" s="217"/>
      <c r="K270" s="217"/>
      <c r="L270" s="683"/>
    </row>
    <row r="271" spans="1:12" ht="15" customHeight="1">
      <c r="A271" s="6"/>
      <c r="B271" s="10" t="s">
        <v>83</v>
      </c>
      <c r="C271" s="16" t="s">
        <v>119</v>
      </c>
      <c r="D271" s="14"/>
      <c r="E271" s="14"/>
      <c r="F271" s="14"/>
      <c r="G271" s="122">
        <v>0</v>
      </c>
      <c r="H271" s="264"/>
      <c r="I271" s="217"/>
      <c r="J271" s="217"/>
      <c r="K271" s="217"/>
      <c r="L271" s="683"/>
    </row>
    <row r="272" spans="1:12" ht="15" customHeight="1">
      <c r="A272" s="6"/>
      <c r="B272" s="10" t="s">
        <v>85</v>
      </c>
      <c r="C272" s="16" t="s">
        <v>208</v>
      </c>
      <c r="D272" s="14"/>
      <c r="E272" s="14"/>
      <c r="F272" s="14"/>
      <c r="G272" s="122">
        <v>0</v>
      </c>
      <c r="H272" s="264"/>
      <c r="I272" s="217">
        <f>SUM(I273)</f>
        <v>0</v>
      </c>
      <c r="J272" s="217">
        <f>SUM(J273)</f>
        <v>300</v>
      </c>
      <c r="K272" s="217">
        <v>300</v>
      </c>
      <c r="L272" s="683">
        <f>K272/J272</f>
        <v>1</v>
      </c>
    </row>
    <row r="273" spans="1:12" ht="15" customHeight="1">
      <c r="A273" s="6"/>
      <c r="B273" s="10"/>
      <c r="C273" s="605" t="s">
        <v>3</v>
      </c>
      <c r="D273" s="14" t="s">
        <v>301</v>
      </c>
      <c r="E273" s="14"/>
      <c r="F273" s="14"/>
      <c r="G273" s="122"/>
      <c r="H273" s="264"/>
      <c r="I273" s="226">
        <v>0</v>
      </c>
      <c r="J273" s="226">
        <v>300</v>
      </c>
      <c r="K273" s="226">
        <v>0</v>
      </c>
      <c r="L273" s="684">
        <f>K273/J273*100</f>
        <v>0</v>
      </c>
    </row>
    <row r="274" spans="1:12" ht="15" customHeight="1">
      <c r="A274" s="6"/>
      <c r="B274" s="10"/>
      <c r="C274" s="20" t="s">
        <v>7</v>
      </c>
      <c r="D274" s="14" t="s">
        <v>399</v>
      </c>
      <c r="E274" s="14"/>
      <c r="F274" s="14"/>
      <c r="G274" s="122"/>
      <c r="H274" s="264"/>
      <c r="I274" s="226">
        <v>0</v>
      </c>
      <c r="J274" s="226"/>
      <c r="K274" s="226">
        <v>300</v>
      </c>
      <c r="L274" s="684">
        <v>0</v>
      </c>
    </row>
    <row r="275" spans="1:12" ht="15" customHeight="1">
      <c r="A275" s="6"/>
      <c r="B275" s="10" t="s">
        <v>86</v>
      </c>
      <c r="C275" s="16" t="s">
        <v>209</v>
      </c>
      <c r="D275" s="14"/>
      <c r="E275" s="14"/>
      <c r="F275" s="14"/>
      <c r="G275" s="122">
        <f>G276</f>
        <v>0</v>
      </c>
      <c r="H275" s="264"/>
      <c r="I275" s="217"/>
      <c r="J275" s="217"/>
      <c r="K275" s="217"/>
      <c r="L275" s="683"/>
    </row>
    <row r="276" spans="1:12" ht="15" customHeight="1">
      <c r="A276" s="6"/>
      <c r="B276" s="10"/>
      <c r="C276" s="20" t="s">
        <v>3</v>
      </c>
      <c r="D276" s="12" t="s">
        <v>160</v>
      </c>
      <c r="E276" s="12"/>
      <c r="F276" s="12"/>
      <c r="G276" s="121">
        <v>0</v>
      </c>
      <c r="H276" s="265"/>
      <c r="I276" s="226"/>
      <c r="J276" s="226"/>
      <c r="K276" s="226"/>
      <c r="L276" s="684"/>
    </row>
    <row r="277" spans="1:12" ht="15" customHeight="1">
      <c r="A277" s="6"/>
      <c r="B277" s="10" t="s">
        <v>210</v>
      </c>
      <c r="C277" s="16" t="s">
        <v>129</v>
      </c>
      <c r="D277" s="14"/>
      <c r="E277" s="14"/>
      <c r="F277" s="14"/>
      <c r="G277" s="122">
        <f>G278</f>
        <v>0</v>
      </c>
      <c r="H277" s="264"/>
      <c r="I277" s="217">
        <v>0</v>
      </c>
      <c r="J277" s="217">
        <f>SUM(J278)</f>
        <v>11731</v>
      </c>
      <c r="K277" s="217">
        <v>11731</v>
      </c>
      <c r="L277" s="683">
        <f>K277/J277</f>
        <v>1</v>
      </c>
    </row>
    <row r="278" spans="1:12" ht="15" customHeight="1">
      <c r="A278" s="6"/>
      <c r="B278" s="5"/>
      <c r="C278" s="20" t="s">
        <v>3</v>
      </c>
      <c r="D278" s="14" t="s">
        <v>130</v>
      </c>
      <c r="E278" s="14"/>
      <c r="F278" s="14"/>
      <c r="G278" s="121">
        <v>0</v>
      </c>
      <c r="H278" s="265"/>
      <c r="I278" s="226">
        <v>0</v>
      </c>
      <c r="J278" s="226">
        <v>11731</v>
      </c>
      <c r="K278" s="226">
        <v>11731</v>
      </c>
      <c r="L278" s="684">
        <f>K278/J278</f>
        <v>1</v>
      </c>
    </row>
    <row r="279" spans="1:12" ht="15" customHeight="1">
      <c r="A279" s="6"/>
      <c r="B279" s="10" t="s">
        <v>211</v>
      </c>
      <c r="C279" s="16" t="s">
        <v>212</v>
      </c>
      <c r="D279" s="14"/>
      <c r="E279" s="14"/>
      <c r="F279" s="14"/>
      <c r="G279" s="122">
        <v>78965</v>
      </c>
      <c r="H279" s="264"/>
      <c r="I279" s="217">
        <v>91426</v>
      </c>
      <c r="J279" s="217">
        <v>92011</v>
      </c>
      <c r="K279" s="217">
        <v>50000</v>
      </c>
      <c r="L279" s="683">
        <f>K279/J279</f>
        <v>0.5434132875417069</v>
      </c>
    </row>
    <row r="280" spans="1:12" ht="15" customHeight="1" thickBot="1">
      <c r="A280" s="17"/>
      <c r="B280" s="189"/>
      <c r="C280" s="190"/>
      <c r="D280" s="18"/>
      <c r="E280" s="18"/>
      <c r="F280" s="227"/>
      <c r="G280" s="191"/>
      <c r="H280" s="277"/>
      <c r="I280" s="225"/>
      <c r="J280" s="225"/>
      <c r="K280" s="225"/>
      <c r="L280" s="688"/>
    </row>
    <row r="281" spans="1:12" ht="15" customHeight="1" thickBot="1">
      <c r="A281" s="23"/>
      <c r="B281" s="8" t="s">
        <v>320</v>
      </c>
      <c r="C281" s="9"/>
      <c r="D281" s="9"/>
      <c r="E281" s="9"/>
      <c r="F281" s="9"/>
      <c r="G281" s="124">
        <f>G282+G284+G285+G286+G288+G290+G292</f>
        <v>60157</v>
      </c>
      <c r="H281" s="263"/>
      <c r="I281" s="218">
        <f>SUM(I282,I284:I288,I290,I292)</f>
        <v>68185</v>
      </c>
      <c r="J281" s="218">
        <f>SUM(J282,J284:J288,J290,J292)</f>
        <v>71803</v>
      </c>
      <c r="K281" s="218">
        <f>SUM(K282,K284:K288,K290,K292)</f>
        <v>36886</v>
      </c>
      <c r="L281" s="682">
        <f>K281/J281</f>
        <v>0.5137111262760609</v>
      </c>
    </row>
    <row r="282" spans="1:12" ht="15" customHeight="1">
      <c r="A282" s="6"/>
      <c r="B282" s="10" t="s">
        <v>0</v>
      </c>
      <c r="C282" s="16" t="s">
        <v>132</v>
      </c>
      <c r="D282" s="14"/>
      <c r="E282" s="14"/>
      <c r="F282" s="14"/>
      <c r="G282" s="120">
        <f>G283</f>
        <v>5586</v>
      </c>
      <c r="H282" s="264"/>
      <c r="I282" s="217">
        <f>SUM(I283)</f>
        <v>5486</v>
      </c>
      <c r="J282" s="217">
        <f>SUM(J283)</f>
        <v>5486</v>
      </c>
      <c r="K282" s="217">
        <f>SUM(K283)</f>
        <v>3267</v>
      </c>
      <c r="L282" s="683">
        <f>K282/J282</f>
        <v>0.5955158585490339</v>
      </c>
    </row>
    <row r="283" spans="1:12" ht="15" customHeight="1">
      <c r="A283" s="6"/>
      <c r="B283" s="5"/>
      <c r="C283" s="20" t="s">
        <v>3</v>
      </c>
      <c r="D283" s="12" t="s">
        <v>101</v>
      </c>
      <c r="E283" s="12"/>
      <c r="F283" s="12"/>
      <c r="G283" s="121">
        <v>5586</v>
      </c>
      <c r="H283" s="265"/>
      <c r="I283" s="226">
        <v>5486</v>
      </c>
      <c r="J283" s="226">
        <v>5486</v>
      </c>
      <c r="K283" s="226">
        <v>3267</v>
      </c>
      <c r="L283" s="684">
        <f>K283/J283</f>
        <v>0.5955158585490339</v>
      </c>
    </row>
    <row r="284" spans="1:12" ht="15" customHeight="1">
      <c r="A284" s="6"/>
      <c r="B284" s="10" t="s">
        <v>79</v>
      </c>
      <c r="C284" s="75" t="s">
        <v>115</v>
      </c>
      <c r="D284" s="14"/>
      <c r="E284" s="14"/>
      <c r="F284" s="14"/>
      <c r="G284" s="121">
        <v>0</v>
      </c>
      <c r="H284" s="265"/>
      <c r="I284" s="217"/>
      <c r="J284" s="217"/>
      <c r="K284" s="217"/>
      <c r="L284" s="683"/>
    </row>
    <row r="285" spans="1:12" ht="15" customHeight="1">
      <c r="A285" s="6"/>
      <c r="B285" s="10" t="s">
        <v>83</v>
      </c>
      <c r="C285" s="16" t="s">
        <v>119</v>
      </c>
      <c r="D285" s="14"/>
      <c r="E285" s="14"/>
      <c r="F285" s="14"/>
      <c r="G285" s="122">
        <v>0</v>
      </c>
      <c r="H285" s="264"/>
      <c r="I285" s="217"/>
      <c r="J285" s="217"/>
      <c r="K285" s="217"/>
      <c r="L285" s="683"/>
    </row>
    <row r="286" spans="1:12" ht="15" customHeight="1">
      <c r="A286" s="6"/>
      <c r="B286" s="10" t="s">
        <v>85</v>
      </c>
      <c r="C286" s="16" t="s">
        <v>208</v>
      </c>
      <c r="D286" s="14"/>
      <c r="E286" s="14"/>
      <c r="F286" s="14"/>
      <c r="G286" s="122">
        <v>0</v>
      </c>
      <c r="H286" s="264"/>
      <c r="I286" s="217"/>
      <c r="J286" s="217"/>
      <c r="K286" s="217"/>
      <c r="L286" s="683"/>
    </row>
    <row r="287" spans="1:12" ht="15" customHeight="1">
      <c r="A287" s="6"/>
      <c r="B287" s="10"/>
      <c r="C287" s="605" t="s">
        <v>3</v>
      </c>
      <c r="D287" s="14" t="s">
        <v>301</v>
      </c>
      <c r="E287" s="14"/>
      <c r="F287" s="14"/>
      <c r="G287" s="122"/>
      <c r="H287" s="264"/>
      <c r="I287" s="217"/>
      <c r="J287" s="217"/>
      <c r="K287" s="217"/>
      <c r="L287" s="683"/>
    </row>
    <row r="288" spans="1:12" ht="15" customHeight="1">
      <c r="A288" s="6"/>
      <c r="B288" s="10" t="s">
        <v>86</v>
      </c>
      <c r="C288" s="16" t="s">
        <v>209</v>
      </c>
      <c r="D288" s="14"/>
      <c r="E288" s="14"/>
      <c r="F288" s="14"/>
      <c r="G288" s="122">
        <f>G289</f>
        <v>0</v>
      </c>
      <c r="H288" s="264"/>
      <c r="I288" s="217">
        <v>0</v>
      </c>
      <c r="J288" s="217">
        <f>SUM(J289)</f>
        <v>443</v>
      </c>
      <c r="K288" s="217">
        <f>SUM(K289)</f>
        <v>444</v>
      </c>
      <c r="L288" s="683">
        <f>K288/J288</f>
        <v>1.002257336343115</v>
      </c>
    </row>
    <row r="289" spans="1:12" ht="15" customHeight="1">
      <c r="A289" s="6"/>
      <c r="B289" s="10"/>
      <c r="C289" s="20" t="s">
        <v>3</v>
      </c>
      <c r="D289" s="12" t="s">
        <v>160</v>
      </c>
      <c r="E289" s="12"/>
      <c r="F289" s="12"/>
      <c r="G289" s="121">
        <v>0</v>
      </c>
      <c r="H289" s="265"/>
      <c r="I289" s="226">
        <v>0</v>
      </c>
      <c r="J289" s="226">
        <v>443</v>
      </c>
      <c r="K289" s="226">
        <v>444</v>
      </c>
      <c r="L289" s="684">
        <f>K289/J289</f>
        <v>1.002257336343115</v>
      </c>
    </row>
    <row r="290" spans="1:12" ht="15" customHeight="1">
      <c r="A290" s="6"/>
      <c r="B290" s="10" t="s">
        <v>210</v>
      </c>
      <c r="C290" s="16" t="s">
        <v>129</v>
      </c>
      <c r="D290" s="14"/>
      <c r="E290" s="14"/>
      <c r="F290" s="14"/>
      <c r="G290" s="122">
        <f>G291</f>
        <v>0</v>
      </c>
      <c r="H290" s="264"/>
      <c r="I290" s="217">
        <v>0</v>
      </c>
      <c r="J290" s="217">
        <f>SUM(J291)</f>
        <v>3175</v>
      </c>
      <c r="K290" s="217">
        <f>SUM(K291)</f>
        <v>3175</v>
      </c>
      <c r="L290" s="683">
        <f>K290/J290</f>
        <v>1</v>
      </c>
    </row>
    <row r="291" spans="1:12" ht="15" customHeight="1">
      <c r="A291" s="6"/>
      <c r="B291" s="5"/>
      <c r="C291" s="20" t="s">
        <v>3</v>
      </c>
      <c r="D291" s="14" t="s">
        <v>130</v>
      </c>
      <c r="E291" s="14"/>
      <c r="F291" s="14"/>
      <c r="G291" s="121">
        <v>0</v>
      </c>
      <c r="H291" s="265"/>
      <c r="I291" s="226">
        <v>0</v>
      </c>
      <c r="J291" s="226">
        <v>3175</v>
      </c>
      <c r="K291" s="226">
        <v>3175</v>
      </c>
      <c r="L291" s="684">
        <f>K291/J291</f>
        <v>1</v>
      </c>
    </row>
    <row r="292" spans="1:12" ht="15" customHeight="1">
      <c r="A292" s="6"/>
      <c r="B292" s="10" t="s">
        <v>211</v>
      </c>
      <c r="C292" s="16" t="s">
        <v>212</v>
      </c>
      <c r="D292" s="14"/>
      <c r="E292" s="14"/>
      <c r="F292" s="14"/>
      <c r="G292" s="122">
        <v>54571</v>
      </c>
      <c r="H292" s="264"/>
      <c r="I292" s="217">
        <v>62699</v>
      </c>
      <c r="J292" s="217">
        <v>62699</v>
      </c>
      <c r="K292" s="217">
        <v>30000</v>
      </c>
      <c r="L292" s="683">
        <f>K292/J292</f>
        <v>0.47847653072616786</v>
      </c>
    </row>
    <row r="293" spans="1:12" ht="15" customHeight="1" thickBot="1">
      <c r="A293" s="6"/>
      <c r="B293" s="5"/>
      <c r="C293" s="20"/>
      <c r="D293" s="5"/>
      <c r="E293" s="5"/>
      <c r="F293" s="220"/>
      <c r="G293" s="123"/>
      <c r="H293" s="267"/>
      <c r="I293" s="217"/>
      <c r="J293" s="217"/>
      <c r="K293" s="217"/>
      <c r="L293" s="683"/>
    </row>
    <row r="294" spans="1:12" ht="15" customHeight="1" thickBot="1">
      <c r="A294" s="23"/>
      <c r="B294" s="8" t="s">
        <v>143</v>
      </c>
      <c r="C294" s="7"/>
      <c r="D294" s="9"/>
      <c r="E294" s="9"/>
      <c r="F294" s="9"/>
      <c r="G294" s="124">
        <f>G295+G297+G298+G299+G301+G303+G305</f>
        <v>99836</v>
      </c>
      <c r="H294" s="263"/>
      <c r="I294" s="218">
        <f>SUM(I295,I297:I301,I303,I305)</f>
        <v>110848</v>
      </c>
      <c r="J294" s="218">
        <f>SUM(J295,J297:J301,J303,J305)</f>
        <v>117205</v>
      </c>
      <c r="K294" s="218">
        <f>SUM(K295,K297:K301,K303,K305)</f>
        <v>55526</v>
      </c>
      <c r="L294" s="682">
        <f>K294/J294</f>
        <v>0.4737511198327716</v>
      </c>
    </row>
    <row r="295" spans="1:12" ht="15" customHeight="1">
      <c r="A295" s="6"/>
      <c r="B295" s="10" t="s">
        <v>0</v>
      </c>
      <c r="C295" s="16" t="s">
        <v>132</v>
      </c>
      <c r="D295" s="14"/>
      <c r="E295" s="14"/>
      <c r="F295" s="14"/>
      <c r="G295" s="122">
        <f>G296</f>
        <v>15156</v>
      </c>
      <c r="H295" s="264"/>
      <c r="I295" s="217">
        <f>SUM(I296)</f>
        <v>18081</v>
      </c>
      <c r="J295" s="217">
        <f>SUM(J296)</f>
        <v>18081</v>
      </c>
      <c r="K295" s="217">
        <f>SUM(K296)</f>
        <v>9169</v>
      </c>
      <c r="L295" s="683">
        <f>K295/J295</f>
        <v>0.5071069078037719</v>
      </c>
    </row>
    <row r="296" spans="1:12" ht="15" customHeight="1">
      <c r="A296" s="6"/>
      <c r="B296" s="5"/>
      <c r="C296" s="20" t="s">
        <v>3</v>
      </c>
      <c r="D296" s="12" t="s">
        <v>101</v>
      </c>
      <c r="E296" s="12"/>
      <c r="F296" s="12"/>
      <c r="G296" s="121">
        <v>15156</v>
      </c>
      <c r="H296" s="265"/>
      <c r="I296" s="226">
        <v>18081</v>
      </c>
      <c r="J296" s="226">
        <v>18081</v>
      </c>
      <c r="K296" s="226">
        <v>9169</v>
      </c>
      <c r="L296" s="684">
        <f>K296/J296</f>
        <v>0.5071069078037719</v>
      </c>
    </row>
    <row r="297" spans="1:12" ht="15" customHeight="1">
      <c r="A297" s="6"/>
      <c r="B297" s="10" t="s">
        <v>79</v>
      </c>
      <c r="C297" s="75" t="s">
        <v>115</v>
      </c>
      <c r="D297" s="14"/>
      <c r="E297" s="14"/>
      <c r="F297" s="14"/>
      <c r="G297" s="121">
        <v>0</v>
      </c>
      <c r="H297" s="265"/>
      <c r="I297" s="217"/>
      <c r="J297" s="217"/>
      <c r="K297" s="217"/>
      <c r="L297" s="683"/>
    </row>
    <row r="298" spans="1:12" ht="15" customHeight="1">
      <c r="A298" s="6"/>
      <c r="B298" s="10" t="s">
        <v>83</v>
      </c>
      <c r="C298" s="16" t="s">
        <v>119</v>
      </c>
      <c r="D298" s="14"/>
      <c r="E298" s="14"/>
      <c r="F298" s="14"/>
      <c r="G298" s="122">
        <v>0</v>
      </c>
      <c r="H298" s="264"/>
      <c r="I298" s="217"/>
      <c r="J298" s="217"/>
      <c r="K298" s="217"/>
      <c r="L298" s="683"/>
    </row>
    <row r="299" spans="1:12" ht="15" customHeight="1">
      <c r="A299" s="6"/>
      <c r="B299" s="10" t="s">
        <v>85</v>
      </c>
      <c r="C299" s="16" t="s">
        <v>208</v>
      </c>
      <c r="D299" s="14"/>
      <c r="E299" s="14"/>
      <c r="F299" s="14"/>
      <c r="G299" s="122">
        <v>0</v>
      </c>
      <c r="H299" s="264"/>
      <c r="I299" s="217"/>
      <c r="J299" s="217"/>
      <c r="K299" s="217"/>
      <c r="L299" s="683"/>
    </row>
    <row r="300" spans="1:12" ht="15" customHeight="1">
      <c r="A300" s="6"/>
      <c r="B300" s="10"/>
      <c r="C300" s="605" t="s">
        <v>3</v>
      </c>
      <c r="D300" s="14" t="s">
        <v>301</v>
      </c>
      <c r="E300" s="14"/>
      <c r="F300" s="14"/>
      <c r="G300" s="122"/>
      <c r="H300" s="264"/>
      <c r="I300" s="217"/>
      <c r="J300" s="217"/>
      <c r="K300" s="217"/>
      <c r="L300" s="683"/>
    </row>
    <row r="301" spans="1:12" ht="15" customHeight="1">
      <c r="A301" s="6"/>
      <c r="B301" s="10" t="s">
        <v>86</v>
      </c>
      <c r="C301" s="16" t="s">
        <v>209</v>
      </c>
      <c r="D301" s="14"/>
      <c r="E301" s="14"/>
      <c r="F301" s="14"/>
      <c r="G301" s="122">
        <f>G302</f>
        <v>0</v>
      </c>
      <c r="H301" s="264"/>
      <c r="I301" s="217"/>
      <c r="J301" s="217"/>
      <c r="K301" s="217"/>
      <c r="L301" s="683"/>
    </row>
    <row r="302" spans="1:12" ht="15" customHeight="1">
      <c r="A302" s="6"/>
      <c r="B302" s="10"/>
      <c r="C302" s="20" t="s">
        <v>3</v>
      </c>
      <c r="D302" s="12" t="s">
        <v>160</v>
      </c>
      <c r="E302" s="12"/>
      <c r="F302" s="12"/>
      <c r="G302" s="121">
        <v>0</v>
      </c>
      <c r="H302" s="265"/>
      <c r="I302" s="226"/>
      <c r="J302" s="226"/>
      <c r="K302" s="226"/>
      <c r="L302" s="684"/>
    </row>
    <row r="303" spans="1:12" ht="15" customHeight="1">
      <c r="A303" s="6"/>
      <c r="B303" s="10" t="s">
        <v>210</v>
      </c>
      <c r="C303" s="16" t="s">
        <v>129</v>
      </c>
      <c r="D303" s="14"/>
      <c r="E303" s="14"/>
      <c r="F303" s="14"/>
      <c r="G303" s="122">
        <f>G304</f>
        <v>0</v>
      </c>
      <c r="H303" s="264"/>
      <c r="I303" s="217">
        <v>0</v>
      </c>
      <c r="J303" s="217">
        <f>SUM(J304)</f>
        <v>6357</v>
      </c>
      <c r="K303" s="217">
        <f>SUM(K304)</f>
        <v>6357</v>
      </c>
      <c r="L303" s="683">
        <f>K303/J303</f>
        <v>1</v>
      </c>
    </row>
    <row r="304" spans="1:12" ht="15" customHeight="1">
      <c r="A304" s="6"/>
      <c r="B304" s="5"/>
      <c r="C304" s="20" t="s">
        <v>3</v>
      </c>
      <c r="D304" s="14" t="s">
        <v>130</v>
      </c>
      <c r="E304" s="14"/>
      <c r="F304" s="14"/>
      <c r="G304" s="121">
        <v>0</v>
      </c>
      <c r="H304" s="265"/>
      <c r="I304" s="226">
        <v>0</v>
      </c>
      <c r="J304" s="226">
        <v>6357</v>
      </c>
      <c r="K304" s="226">
        <v>6357</v>
      </c>
      <c r="L304" s="684">
        <f>K304/J304</f>
        <v>1</v>
      </c>
    </row>
    <row r="305" spans="1:12" ht="15" customHeight="1">
      <c r="A305" s="6"/>
      <c r="B305" s="10" t="s">
        <v>211</v>
      </c>
      <c r="C305" s="16" t="s">
        <v>212</v>
      </c>
      <c r="D305" s="14"/>
      <c r="E305" s="14"/>
      <c r="F305" s="14"/>
      <c r="G305" s="122">
        <v>84680</v>
      </c>
      <c r="H305" s="264"/>
      <c r="I305" s="217">
        <v>92767</v>
      </c>
      <c r="J305" s="217">
        <v>92767</v>
      </c>
      <c r="K305" s="217">
        <v>40000</v>
      </c>
      <c r="L305" s="683">
        <f>K305/J305</f>
        <v>0.4311878146323585</v>
      </c>
    </row>
    <row r="306" spans="1:12" ht="15" customHeight="1" thickBot="1">
      <c r="A306" s="17"/>
      <c r="B306" s="18"/>
      <c r="C306" s="18"/>
      <c r="D306" s="18"/>
      <c r="E306" s="18"/>
      <c r="F306" s="18"/>
      <c r="G306" s="123"/>
      <c r="H306" s="294"/>
      <c r="I306" s="288"/>
      <c r="J306" s="288"/>
      <c r="K306" s="288"/>
      <c r="L306" s="687"/>
    </row>
    <row r="307" spans="1:12" ht="15" customHeight="1" thickBot="1">
      <c r="A307" s="23"/>
      <c r="B307" s="8" t="s">
        <v>92</v>
      </c>
      <c r="C307" s="9"/>
      <c r="D307" s="9"/>
      <c r="E307" s="9"/>
      <c r="F307" s="9"/>
      <c r="G307" s="124">
        <f>G308+G310+G311+G312+G314+G316+G318</f>
        <v>6484</v>
      </c>
      <c r="H307" s="263"/>
      <c r="I307" s="218">
        <f>SUM(I308,I310:I314,I316,I318)</f>
        <v>11815</v>
      </c>
      <c r="J307" s="218">
        <f>SUM(J308,J310:J314,J316,J318)</f>
        <v>13477</v>
      </c>
      <c r="K307" s="218">
        <f>SUM(K308,K310:K314,K316,K318)</f>
        <v>5662</v>
      </c>
      <c r="L307" s="682">
        <f>K307/J307</f>
        <v>0.4201231728129406</v>
      </c>
    </row>
    <row r="308" spans="1:12" s="132" customFormat="1" ht="15" customHeight="1">
      <c r="A308" s="90"/>
      <c r="B308" s="192" t="s">
        <v>0</v>
      </c>
      <c r="C308" s="193" t="s">
        <v>132</v>
      </c>
      <c r="D308" s="193"/>
      <c r="E308" s="193"/>
      <c r="F308" s="193"/>
      <c r="G308" s="194">
        <f>G309</f>
        <v>0</v>
      </c>
      <c r="H308" s="264"/>
      <c r="I308" s="217"/>
      <c r="J308" s="217"/>
      <c r="K308" s="217"/>
      <c r="L308" s="683"/>
    </row>
    <row r="309" spans="1:12" ht="15" customHeight="1">
      <c r="A309" s="6"/>
      <c r="B309" s="5"/>
      <c r="C309" s="20" t="s">
        <v>3</v>
      </c>
      <c r="D309" s="12" t="s">
        <v>101</v>
      </c>
      <c r="E309" s="12"/>
      <c r="F309" s="12"/>
      <c r="G309" s="121"/>
      <c r="H309" s="265"/>
      <c r="I309" s="226"/>
      <c r="J309" s="226"/>
      <c r="K309" s="226"/>
      <c r="L309" s="684"/>
    </row>
    <row r="310" spans="1:12" ht="15" customHeight="1">
      <c r="A310" s="6"/>
      <c r="B310" s="10" t="s">
        <v>79</v>
      </c>
      <c r="C310" s="75" t="s">
        <v>115</v>
      </c>
      <c r="D310" s="14"/>
      <c r="E310" s="14"/>
      <c r="F310" s="14"/>
      <c r="G310" s="121">
        <v>0</v>
      </c>
      <c r="H310" s="265"/>
      <c r="I310" s="217"/>
      <c r="J310" s="217"/>
      <c r="K310" s="217"/>
      <c r="L310" s="683"/>
    </row>
    <row r="311" spans="1:12" ht="15" customHeight="1">
      <c r="A311" s="6"/>
      <c r="B311" s="10" t="s">
        <v>83</v>
      </c>
      <c r="C311" s="16" t="s">
        <v>119</v>
      </c>
      <c r="D311" s="14"/>
      <c r="E311" s="14"/>
      <c r="F311" s="14"/>
      <c r="G311" s="122">
        <v>0</v>
      </c>
      <c r="H311" s="264"/>
      <c r="I311" s="217"/>
      <c r="J311" s="217"/>
      <c r="K311" s="217"/>
      <c r="L311" s="683"/>
    </row>
    <row r="312" spans="1:12" ht="15" customHeight="1">
      <c r="A312" s="6"/>
      <c r="B312" s="10" t="s">
        <v>85</v>
      </c>
      <c r="C312" s="16" t="s">
        <v>208</v>
      </c>
      <c r="D312" s="14"/>
      <c r="E312" s="14"/>
      <c r="F312" s="14"/>
      <c r="G312" s="122">
        <v>0</v>
      </c>
      <c r="H312" s="264"/>
      <c r="I312" s="217"/>
      <c r="J312" s="217"/>
      <c r="K312" s="217"/>
      <c r="L312" s="683"/>
    </row>
    <row r="313" spans="1:12" ht="15" customHeight="1">
      <c r="A313" s="6"/>
      <c r="B313" s="10"/>
      <c r="C313" s="605" t="s">
        <v>3</v>
      </c>
      <c r="D313" s="14" t="s">
        <v>301</v>
      </c>
      <c r="E313" s="14"/>
      <c r="F313" s="14"/>
      <c r="G313" s="122"/>
      <c r="H313" s="264"/>
      <c r="I313" s="217"/>
      <c r="J313" s="217"/>
      <c r="K313" s="217"/>
      <c r="L313" s="683"/>
    </row>
    <row r="314" spans="1:12" ht="15" customHeight="1">
      <c r="A314" s="6"/>
      <c r="B314" s="10" t="s">
        <v>86</v>
      </c>
      <c r="C314" s="16" t="s">
        <v>209</v>
      </c>
      <c r="D314" s="14"/>
      <c r="E314" s="14"/>
      <c r="F314" s="14"/>
      <c r="G314" s="122">
        <f>G315</f>
        <v>0</v>
      </c>
      <c r="H314" s="264"/>
      <c r="I314" s="217"/>
      <c r="J314" s="217"/>
      <c r="K314" s="217"/>
      <c r="L314" s="683"/>
    </row>
    <row r="315" spans="1:12" ht="15" customHeight="1">
      <c r="A315" s="6"/>
      <c r="B315" s="10"/>
      <c r="C315" s="20" t="s">
        <v>3</v>
      </c>
      <c r="D315" s="12" t="s">
        <v>160</v>
      </c>
      <c r="E315" s="12"/>
      <c r="F315" s="12"/>
      <c r="G315" s="121">
        <v>0</v>
      </c>
      <c r="H315" s="265"/>
      <c r="I315" s="226"/>
      <c r="J315" s="226"/>
      <c r="K315" s="226"/>
      <c r="L315" s="684"/>
    </row>
    <row r="316" spans="1:12" ht="15" customHeight="1">
      <c r="A316" s="6"/>
      <c r="B316" s="10" t="s">
        <v>210</v>
      </c>
      <c r="C316" s="16" t="s">
        <v>129</v>
      </c>
      <c r="D316" s="14"/>
      <c r="E316" s="14"/>
      <c r="F316" s="14"/>
      <c r="G316" s="122">
        <f>G317</f>
        <v>0</v>
      </c>
      <c r="H316" s="264"/>
      <c r="I316" s="217">
        <v>0</v>
      </c>
      <c r="J316" s="217">
        <f>SUM(J317)</f>
        <v>1662</v>
      </c>
      <c r="K316" s="217">
        <f>SUM(K317)</f>
        <v>1662</v>
      </c>
      <c r="L316" s="683">
        <f>K316/J316</f>
        <v>1</v>
      </c>
    </row>
    <row r="317" spans="1:12" ht="15" customHeight="1">
      <c r="A317" s="6"/>
      <c r="B317" s="5"/>
      <c r="C317" s="20" t="s">
        <v>3</v>
      </c>
      <c r="D317" s="14" t="s">
        <v>130</v>
      </c>
      <c r="E317" s="14"/>
      <c r="F317" s="14"/>
      <c r="G317" s="121">
        <v>0</v>
      </c>
      <c r="H317" s="265"/>
      <c r="I317" s="226">
        <v>0</v>
      </c>
      <c r="J317" s="226">
        <v>1662</v>
      </c>
      <c r="K317" s="226">
        <v>1662</v>
      </c>
      <c r="L317" s="684">
        <f>K317/J317</f>
        <v>1</v>
      </c>
    </row>
    <row r="318" spans="1:12" ht="15" customHeight="1">
      <c r="A318" s="6"/>
      <c r="B318" s="10" t="s">
        <v>211</v>
      </c>
      <c r="C318" s="16" t="s">
        <v>212</v>
      </c>
      <c r="D318" s="14"/>
      <c r="E318" s="14"/>
      <c r="F318" s="14"/>
      <c r="G318" s="122">
        <v>6484</v>
      </c>
      <c r="H318" s="264"/>
      <c r="I318" s="217">
        <v>11815</v>
      </c>
      <c r="J318" s="217">
        <v>11815</v>
      </c>
      <c r="K318" s="217">
        <v>4000</v>
      </c>
      <c r="L318" s="683">
        <f>K318/J318</f>
        <v>0.33855268726195514</v>
      </c>
    </row>
    <row r="319" spans="1:12" ht="15" customHeight="1" thickBot="1">
      <c r="A319" s="17"/>
      <c r="B319" s="18"/>
      <c r="C319" s="184"/>
      <c r="D319" s="18"/>
      <c r="E319" s="18"/>
      <c r="F319" s="18"/>
      <c r="G319" s="123"/>
      <c r="H319" s="266"/>
      <c r="I319" s="225"/>
      <c r="J319" s="225"/>
      <c r="K319" s="225"/>
      <c r="L319" s="688"/>
    </row>
    <row r="320" spans="1:12" ht="15" customHeight="1" thickBot="1">
      <c r="A320" s="23"/>
      <c r="B320" s="8" t="s">
        <v>613</v>
      </c>
      <c r="C320" s="9"/>
      <c r="D320" s="9"/>
      <c r="E320" s="9"/>
      <c r="F320" s="9"/>
      <c r="G320" s="124">
        <f>G323+G325+G326+G327+G329+G331+G333</f>
        <v>191002</v>
      </c>
      <c r="H320" s="263"/>
      <c r="I320" s="218"/>
      <c r="J320" s="218">
        <f>SUM(J321)</f>
        <v>29639</v>
      </c>
      <c r="K320" s="218">
        <f>SUM(K321)</f>
        <v>3000</v>
      </c>
      <c r="L320" s="682">
        <f>K320/J320</f>
        <v>0.10121798981072236</v>
      </c>
    </row>
    <row r="321" spans="1:12" ht="15" customHeight="1">
      <c r="A321" s="6"/>
      <c r="B321" s="10" t="s">
        <v>211</v>
      </c>
      <c r="C321" s="16" t="s">
        <v>212</v>
      </c>
      <c r="D321" s="14"/>
      <c r="E321" s="14"/>
      <c r="F321" s="14"/>
      <c r="G321" s="122">
        <v>6484</v>
      </c>
      <c r="H321" s="264"/>
      <c r="I321" s="217"/>
      <c r="J321" s="217">
        <v>29639</v>
      </c>
      <c r="K321" s="217">
        <v>3000</v>
      </c>
      <c r="L321" s="683">
        <f>K321/J321</f>
        <v>0.10121798981072236</v>
      </c>
    </row>
    <row r="322" spans="1:12" ht="15" customHeight="1" thickBot="1">
      <c r="A322" s="17"/>
      <c r="B322" s="189"/>
      <c r="C322" s="190"/>
      <c r="D322" s="18"/>
      <c r="E322" s="18"/>
      <c r="F322" s="18"/>
      <c r="G322" s="297"/>
      <c r="H322" s="295"/>
      <c r="I322" s="288"/>
      <c r="J322" s="288"/>
      <c r="K322" s="288"/>
      <c r="L322" s="687"/>
    </row>
    <row r="323" spans="1:12" ht="15" customHeight="1" thickBot="1">
      <c r="A323" s="23" t="s">
        <v>80</v>
      </c>
      <c r="B323" s="9"/>
      <c r="C323" s="9"/>
      <c r="D323" s="9"/>
      <c r="E323" s="9"/>
      <c r="F323" s="9"/>
      <c r="G323" s="124">
        <f>G324+G326+G327+G328+G330+G332+G334</f>
        <v>177655</v>
      </c>
      <c r="H323" s="263"/>
      <c r="I323" s="218">
        <f>SUM(I324,I330,I332,I334)</f>
        <v>172341</v>
      </c>
      <c r="J323" s="218">
        <f>SUM(J324,J330,J332,J334)</f>
        <v>178545</v>
      </c>
      <c r="K323" s="218">
        <f>SUM(K324,K330,K332,K334)</f>
        <v>107975</v>
      </c>
      <c r="L323" s="682">
        <f>K323/J323</f>
        <v>0.6047495029264331</v>
      </c>
    </row>
    <row r="324" spans="1:12" ht="15" customHeight="1">
      <c r="A324" s="6"/>
      <c r="B324" s="10" t="s">
        <v>0</v>
      </c>
      <c r="C324" s="16" t="s">
        <v>132</v>
      </c>
      <c r="D324" s="14"/>
      <c r="E324" s="14"/>
      <c r="F324" s="14"/>
      <c r="G324" s="122">
        <f>G325</f>
        <v>13347</v>
      </c>
      <c r="H324" s="264"/>
      <c r="I324" s="217">
        <f>SUM(I325)</f>
        <v>12418</v>
      </c>
      <c r="J324" s="217">
        <f>SUM(J325)</f>
        <v>12418</v>
      </c>
      <c r="K324" s="217">
        <f>SUM(K325)</f>
        <v>7039</v>
      </c>
      <c r="L324" s="683">
        <f>K324/J324</f>
        <v>0.5668384602995652</v>
      </c>
    </row>
    <row r="325" spans="1:12" ht="15" customHeight="1">
      <c r="A325" s="6"/>
      <c r="B325" s="5"/>
      <c r="C325" s="20" t="s">
        <v>3</v>
      </c>
      <c r="D325" s="12" t="s">
        <v>101</v>
      </c>
      <c r="E325" s="12"/>
      <c r="F325" s="12"/>
      <c r="G325" s="121">
        <v>13347</v>
      </c>
      <c r="H325" s="265"/>
      <c r="I325" s="226">
        <v>12418</v>
      </c>
      <c r="J325" s="226">
        <v>12418</v>
      </c>
      <c r="K325" s="226">
        <v>7039</v>
      </c>
      <c r="L325" s="684">
        <f>K325/J325</f>
        <v>0.5668384602995652</v>
      </c>
    </row>
    <row r="326" spans="1:12" ht="15" customHeight="1">
      <c r="A326" s="6"/>
      <c r="B326" s="10" t="s">
        <v>79</v>
      </c>
      <c r="C326" s="75" t="s">
        <v>115</v>
      </c>
      <c r="D326" s="14"/>
      <c r="E326" s="14"/>
      <c r="F326" s="14"/>
      <c r="G326" s="121">
        <v>0</v>
      </c>
      <c r="H326" s="265"/>
      <c r="I326" s="217"/>
      <c r="J326" s="217"/>
      <c r="K326" s="217"/>
      <c r="L326" s="683"/>
    </row>
    <row r="327" spans="1:12" ht="15" customHeight="1">
      <c r="A327" s="6"/>
      <c r="B327" s="10" t="s">
        <v>83</v>
      </c>
      <c r="C327" s="16" t="s">
        <v>119</v>
      </c>
      <c r="D327" s="14"/>
      <c r="E327" s="14"/>
      <c r="F327" s="14"/>
      <c r="G327" s="122">
        <v>0</v>
      </c>
      <c r="H327" s="264"/>
      <c r="I327" s="217"/>
      <c r="J327" s="217"/>
      <c r="K327" s="217"/>
      <c r="L327" s="683"/>
    </row>
    <row r="328" spans="1:12" ht="15" customHeight="1">
      <c r="A328" s="6"/>
      <c r="B328" s="10" t="s">
        <v>85</v>
      </c>
      <c r="C328" s="16" t="s">
        <v>208</v>
      </c>
      <c r="D328" s="14"/>
      <c r="E328" s="14"/>
      <c r="F328" s="14"/>
      <c r="G328" s="122">
        <v>0</v>
      </c>
      <c r="H328" s="264"/>
      <c r="I328" s="217"/>
      <c r="J328" s="217"/>
      <c r="K328" s="217"/>
      <c r="L328" s="683"/>
    </row>
    <row r="329" spans="1:12" ht="15" customHeight="1">
      <c r="A329" s="6"/>
      <c r="B329" s="10"/>
      <c r="C329" s="605" t="s">
        <v>3</v>
      </c>
      <c r="D329" s="14" t="s">
        <v>301</v>
      </c>
      <c r="E329" s="14"/>
      <c r="F329" s="14"/>
      <c r="G329" s="122"/>
      <c r="H329" s="264"/>
      <c r="I329" s="217"/>
      <c r="J329" s="217"/>
      <c r="K329" s="217"/>
      <c r="L329" s="683"/>
    </row>
    <row r="330" spans="1:12" ht="15" customHeight="1">
      <c r="A330" s="6"/>
      <c r="B330" s="10" t="s">
        <v>86</v>
      </c>
      <c r="C330" s="16" t="s">
        <v>209</v>
      </c>
      <c r="D330" s="14"/>
      <c r="E330" s="14"/>
      <c r="F330" s="14"/>
      <c r="G330" s="122">
        <f>G331</f>
        <v>0</v>
      </c>
      <c r="H330" s="264"/>
      <c r="I330" s="217">
        <v>0</v>
      </c>
      <c r="J330" s="217">
        <v>0</v>
      </c>
      <c r="K330" s="217">
        <v>4732</v>
      </c>
      <c r="L330" s="683">
        <v>0</v>
      </c>
    </row>
    <row r="331" spans="1:12" ht="15" customHeight="1">
      <c r="A331" s="6"/>
      <c r="B331" s="10"/>
      <c r="C331" s="20" t="s">
        <v>3</v>
      </c>
      <c r="D331" s="12" t="s">
        <v>160</v>
      </c>
      <c r="E331" s="12"/>
      <c r="F331" s="12"/>
      <c r="G331" s="121">
        <v>0</v>
      </c>
      <c r="H331" s="265"/>
      <c r="I331" s="226">
        <v>0</v>
      </c>
      <c r="J331" s="226">
        <v>0</v>
      </c>
      <c r="K331" s="226">
        <v>4732</v>
      </c>
      <c r="L331" s="684">
        <v>0</v>
      </c>
    </row>
    <row r="332" spans="1:12" ht="15" customHeight="1">
      <c r="A332" s="6"/>
      <c r="B332" s="10" t="s">
        <v>210</v>
      </c>
      <c r="C332" s="16" t="s">
        <v>129</v>
      </c>
      <c r="D332" s="14"/>
      <c r="E332" s="14"/>
      <c r="F332" s="14"/>
      <c r="G332" s="122">
        <f>G333</f>
        <v>0</v>
      </c>
      <c r="H332" s="264"/>
      <c r="I332" s="217">
        <v>0</v>
      </c>
      <c r="J332" s="217">
        <f>SUM(J333)</f>
        <v>6204</v>
      </c>
      <c r="K332" s="217">
        <f>SUM(K333)</f>
        <v>6204</v>
      </c>
      <c r="L332" s="683">
        <f>K332/J332</f>
        <v>1</v>
      </c>
    </row>
    <row r="333" spans="1:12" ht="15" customHeight="1">
      <c r="A333" s="6"/>
      <c r="B333" s="5"/>
      <c r="C333" s="20" t="s">
        <v>3</v>
      </c>
      <c r="D333" s="14" t="s">
        <v>130</v>
      </c>
      <c r="E333" s="14"/>
      <c r="F333" s="14"/>
      <c r="G333" s="121">
        <v>0</v>
      </c>
      <c r="H333" s="265"/>
      <c r="I333" s="226">
        <v>0</v>
      </c>
      <c r="J333" s="226">
        <v>6204</v>
      </c>
      <c r="K333" s="226">
        <v>6204</v>
      </c>
      <c r="L333" s="684">
        <f>K333/J333</f>
        <v>1</v>
      </c>
    </row>
    <row r="334" spans="1:12" ht="15" customHeight="1">
      <c r="A334" s="6"/>
      <c r="B334" s="10" t="s">
        <v>211</v>
      </c>
      <c r="C334" s="16" t="s">
        <v>212</v>
      </c>
      <c r="D334" s="14"/>
      <c r="E334" s="14"/>
      <c r="F334" s="14"/>
      <c r="G334" s="122">
        <v>164308</v>
      </c>
      <c r="H334" s="264"/>
      <c r="I334" s="217">
        <v>159923</v>
      </c>
      <c r="J334" s="217">
        <v>159923</v>
      </c>
      <c r="K334" s="217">
        <v>90000</v>
      </c>
      <c r="L334" s="683">
        <f>K334/J334</f>
        <v>0.5627708334636043</v>
      </c>
    </row>
    <row r="335" spans="1:12" s="114" customFormat="1" ht="15" customHeight="1" thickBot="1">
      <c r="A335" s="112"/>
      <c r="B335" s="113"/>
      <c r="C335" s="113"/>
      <c r="D335" s="113"/>
      <c r="E335" s="115"/>
      <c r="F335" s="219"/>
      <c r="G335" s="136"/>
      <c r="H335" s="271"/>
      <c r="I335" s="217"/>
      <c r="J335" s="217"/>
      <c r="K335" s="217"/>
      <c r="L335" s="683"/>
    </row>
    <row r="336" spans="1:12" ht="15" customHeight="1" thickBot="1">
      <c r="A336" s="23" t="s">
        <v>84</v>
      </c>
      <c r="B336" s="9"/>
      <c r="C336" s="9"/>
      <c r="D336" s="9"/>
      <c r="E336" s="9"/>
      <c r="F336" s="9"/>
      <c r="G336" s="124">
        <f>G337+G339+G340+G341+G343+G345+G347</f>
        <v>231325</v>
      </c>
      <c r="H336" s="263"/>
      <c r="I336" s="218">
        <f>SUM(I337,I339:I343,I345,I347)</f>
        <v>226867</v>
      </c>
      <c r="J336" s="218">
        <f>SUM(J337,J339:J343,J345,J347)</f>
        <v>235592</v>
      </c>
      <c r="K336" s="218">
        <f>SUM(K337,K339:K343,K345,K347)</f>
        <v>119042</v>
      </c>
      <c r="L336" s="682">
        <f>K336/J336</f>
        <v>0.505288804373663</v>
      </c>
    </row>
    <row r="337" spans="1:12" ht="15" customHeight="1">
      <c r="A337" s="6"/>
      <c r="B337" s="10" t="s">
        <v>0</v>
      </c>
      <c r="C337" s="16" t="s">
        <v>132</v>
      </c>
      <c r="D337" s="14"/>
      <c r="E337" s="14"/>
      <c r="F337" s="14"/>
      <c r="G337" s="122">
        <f>G338</f>
        <v>12965</v>
      </c>
      <c r="H337" s="264"/>
      <c r="I337" s="217">
        <f>SUM(I338)</f>
        <v>15269</v>
      </c>
      <c r="J337" s="217">
        <f>SUM(J338)</f>
        <v>15269</v>
      </c>
      <c r="K337" s="217">
        <f>SUM(K338)</f>
        <v>9233</v>
      </c>
      <c r="L337" s="683">
        <f>K337/J337</f>
        <v>0.6046892396358635</v>
      </c>
    </row>
    <row r="338" spans="1:12" ht="15" customHeight="1">
      <c r="A338" s="6"/>
      <c r="B338" s="5"/>
      <c r="C338" s="20" t="s">
        <v>3</v>
      </c>
      <c r="D338" s="12" t="s">
        <v>101</v>
      </c>
      <c r="E338" s="12"/>
      <c r="F338" s="12"/>
      <c r="G338" s="121">
        <v>12965</v>
      </c>
      <c r="H338" s="265"/>
      <c r="I338" s="226">
        <v>15269</v>
      </c>
      <c r="J338" s="226">
        <v>15269</v>
      </c>
      <c r="K338" s="226">
        <v>9233</v>
      </c>
      <c r="L338" s="684">
        <f>K338/J338</f>
        <v>0.6046892396358635</v>
      </c>
    </row>
    <row r="339" spans="1:12" s="132" customFormat="1" ht="15" customHeight="1">
      <c r="A339" s="133"/>
      <c r="B339" s="10" t="s">
        <v>79</v>
      </c>
      <c r="C339" s="75" t="s">
        <v>115</v>
      </c>
      <c r="D339" s="16"/>
      <c r="E339" s="16"/>
      <c r="F339" s="16"/>
      <c r="G339" s="122">
        <v>0</v>
      </c>
      <c r="H339" s="264"/>
      <c r="I339" s="217"/>
      <c r="J339" s="217"/>
      <c r="K339" s="217"/>
      <c r="L339" s="683"/>
    </row>
    <row r="340" spans="1:12" s="132" customFormat="1" ht="15" customHeight="1">
      <c r="A340" s="133"/>
      <c r="B340" s="10" t="s">
        <v>83</v>
      </c>
      <c r="C340" s="16" t="s">
        <v>119</v>
      </c>
      <c r="D340" s="16"/>
      <c r="E340" s="16"/>
      <c r="F340" s="16"/>
      <c r="G340" s="122">
        <v>0</v>
      </c>
      <c r="H340" s="264"/>
      <c r="I340" s="217"/>
      <c r="J340" s="217"/>
      <c r="K340" s="217"/>
      <c r="L340" s="683"/>
    </row>
    <row r="341" spans="1:12" s="132" customFormat="1" ht="15" customHeight="1">
      <c r="A341" s="133"/>
      <c r="B341" s="10" t="s">
        <v>85</v>
      </c>
      <c r="C341" s="16" t="s">
        <v>208</v>
      </c>
      <c r="D341" s="16"/>
      <c r="E341" s="16"/>
      <c r="F341" s="16"/>
      <c r="G341" s="122">
        <v>0</v>
      </c>
      <c r="H341" s="264"/>
      <c r="I341" s="217"/>
      <c r="J341" s="217"/>
      <c r="K341" s="217"/>
      <c r="L341" s="683"/>
    </row>
    <row r="342" spans="1:12" s="132" customFormat="1" ht="15" customHeight="1">
      <c r="A342" s="133"/>
      <c r="B342" s="10"/>
      <c r="C342" s="605" t="s">
        <v>3</v>
      </c>
      <c r="D342" s="14" t="s">
        <v>301</v>
      </c>
      <c r="E342" s="16"/>
      <c r="F342" s="16"/>
      <c r="G342" s="122"/>
      <c r="H342" s="264"/>
      <c r="I342" s="217"/>
      <c r="J342" s="217"/>
      <c r="K342" s="217"/>
      <c r="L342" s="683"/>
    </row>
    <row r="343" spans="1:12" s="132" customFormat="1" ht="15" customHeight="1">
      <c r="A343" s="133"/>
      <c r="B343" s="10" t="s">
        <v>86</v>
      </c>
      <c r="C343" s="16" t="s">
        <v>209</v>
      </c>
      <c r="D343" s="16"/>
      <c r="E343" s="16"/>
      <c r="F343" s="16"/>
      <c r="G343" s="122">
        <f>G344</f>
        <v>0</v>
      </c>
      <c r="H343" s="264"/>
      <c r="I343" s="217">
        <v>0</v>
      </c>
      <c r="J343" s="217">
        <f>SUM(J344)</f>
        <v>344</v>
      </c>
      <c r="K343" s="217">
        <f>SUM(K344)</f>
        <v>344</v>
      </c>
      <c r="L343" s="683">
        <f>K343/J343</f>
        <v>1</v>
      </c>
    </row>
    <row r="344" spans="1:12" ht="15" customHeight="1">
      <c r="A344" s="6"/>
      <c r="B344" s="10"/>
      <c r="C344" s="20" t="s">
        <v>3</v>
      </c>
      <c r="D344" s="12" t="s">
        <v>160</v>
      </c>
      <c r="E344" s="12"/>
      <c r="F344" s="12"/>
      <c r="G344" s="121">
        <v>0</v>
      </c>
      <c r="H344" s="265"/>
      <c r="I344" s="226">
        <v>0</v>
      </c>
      <c r="J344" s="226">
        <v>344</v>
      </c>
      <c r="K344" s="226">
        <v>344</v>
      </c>
      <c r="L344" s="684">
        <f>K344/J344</f>
        <v>1</v>
      </c>
    </row>
    <row r="345" spans="1:12" ht="15" customHeight="1">
      <c r="A345" s="6"/>
      <c r="B345" s="10" t="s">
        <v>210</v>
      </c>
      <c r="C345" s="16" t="s">
        <v>129</v>
      </c>
      <c r="D345" s="14"/>
      <c r="E345" s="14"/>
      <c r="F345" s="14"/>
      <c r="G345" s="122">
        <f>G346</f>
        <v>0</v>
      </c>
      <c r="H345" s="264"/>
      <c r="I345" s="217">
        <v>0</v>
      </c>
      <c r="J345" s="217">
        <f>SUM(J346)</f>
        <v>8346</v>
      </c>
      <c r="K345" s="217">
        <f>SUM(K346)</f>
        <v>8346</v>
      </c>
      <c r="L345" s="683">
        <f>K345/J345</f>
        <v>1</v>
      </c>
    </row>
    <row r="346" spans="1:12" ht="15" customHeight="1">
      <c r="A346" s="6"/>
      <c r="B346" s="5"/>
      <c r="C346" s="20" t="s">
        <v>3</v>
      </c>
      <c r="D346" s="14" t="s">
        <v>130</v>
      </c>
      <c r="E346" s="14"/>
      <c r="F346" s="14"/>
      <c r="G346" s="121">
        <v>0</v>
      </c>
      <c r="H346" s="265"/>
      <c r="I346" s="226">
        <v>0</v>
      </c>
      <c r="J346" s="226">
        <v>8346</v>
      </c>
      <c r="K346" s="226">
        <v>8346</v>
      </c>
      <c r="L346" s="684">
        <f>K346/J346</f>
        <v>1</v>
      </c>
    </row>
    <row r="347" spans="1:12" ht="15" customHeight="1">
      <c r="A347" s="6"/>
      <c r="B347" s="10" t="s">
        <v>211</v>
      </c>
      <c r="C347" s="16" t="s">
        <v>212</v>
      </c>
      <c r="D347" s="14"/>
      <c r="E347" s="14"/>
      <c r="F347" s="14"/>
      <c r="G347" s="122">
        <v>218360</v>
      </c>
      <c r="H347" s="264"/>
      <c r="I347" s="217">
        <v>211598</v>
      </c>
      <c r="J347" s="217">
        <v>211633</v>
      </c>
      <c r="K347" s="217">
        <v>101119</v>
      </c>
      <c r="L347" s="683">
        <f>K347/J347</f>
        <v>0.47780355615617603</v>
      </c>
    </row>
    <row r="348" spans="1:12" ht="15" customHeight="1" thickBot="1">
      <c r="A348" s="17"/>
      <c r="B348" s="18"/>
      <c r="C348" s="18"/>
      <c r="D348" s="18"/>
      <c r="E348" s="18"/>
      <c r="F348" s="18"/>
      <c r="G348" s="123"/>
      <c r="H348" s="266"/>
      <c r="I348" s="225"/>
      <c r="J348" s="225"/>
      <c r="K348" s="225"/>
      <c r="L348" s="688"/>
    </row>
    <row r="349" spans="1:12" ht="15" customHeight="1" thickBot="1">
      <c r="A349" s="23" t="s">
        <v>87</v>
      </c>
      <c r="B349" s="9"/>
      <c r="C349" s="9"/>
      <c r="D349" s="9"/>
      <c r="E349" s="9"/>
      <c r="F349" s="9"/>
      <c r="G349" s="124">
        <f>G350+G352+G353+G354+G357+G360+G362</f>
        <v>95640</v>
      </c>
      <c r="H349" s="263"/>
      <c r="I349" s="218">
        <f>SUM(I350,I352:I354,I357,I360,I362)</f>
        <v>92579</v>
      </c>
      <c r="J349" s="218">
        <f>SUM(J350,J352:J354,J357,J360,J362)</f>
        <v>97610</v>
      </c>
      <c r="K349" s="218">
        <f>SUM(K350,K352:K354,K357,K360,K362)</f>
        <v>54449</v>
      </c>
      <c r="L349" s="682">
        <f>K349/J349</f>
        <v>0.5578219444729023</v>
      </c>
    </row>
    <row r="350" spans="1:12" ht="15" customHeight="1">
      <c r="A350" s="6"/>
      <c r="B350" s="10" t="s">
        <v>0</v>
      </c>
      <c r="C350" s="16" t="s">
        <v>132</v>
      </c>
      <c r="D350" s="14"/>
      <c r="E350" s="14"/>
      <c r="F350" s="14"/>
      <c r="G350" s="122">
        <f>G351</f>
        <v>7566</v>
      </c>
      <c r="H350" s="264"/>
      <c r="I350" s="217">
        <f>SUM(I351)</f>
        <v>7916</v>
      </c>
      <c r="J350" s="217">
        <f>SUM(J351)</f>
        <v>7916</v>
      </c>
      <c r="K350" s="217">
        <f>SUM(K351)</f>
        <v>4422</v>
      </c>
      <c r="L350" s="683">
        <f>K350/J350</f>
        <v>0.5586154623547246</v>
      </c>
    </row>
    <row r="351" spans="1:12" ht="15" customHeight="1">
      <c r="A351" s="6"/>
      <c r="B351" s="5"/>
      <c r="C351" s="20" t="s">
        <v>3</v>
      </c>
      <c r="D351" s="12" t="s">
        <v>101</v>
      </c>
      <c r="E351" s="12"/>
      <c r="F351" s="12"/>
      <c r="G351" s="121">
        <v>7566</v>
      </c>
      <c r="H351" s="265"/>
      <c r="I351" s="226">
        <v>7916</v>
      </c>
      <c r="J351" s="226">
        <v>7916</v>
      </c>
      <c r="K351" s="226">
        <v>4422</v>
      </c>
      <c r="L351" s="684">
        <f>K351/J351</f>
        <v>0.5586154623547246</v>
      </c>
    </row>
    <row r="352" spans="1:12" s="132" customFormat="1" ht="15" customHeight="1">
      <c r="A352" s="133"/>
      <c r="B352" s="10" t="s">
        <v>79</v>
      </c>
      <c r="C352" s="75" t="s">
        <v>115</v>
      </c>
      <c r="D352" s="16"/>
      <c r="E352" s="16"/>
      <c r="F352" s="16"/>
      <c r="G352" s="122">
        <v>0</v>
      </c>
      <c r="H352" s="264"/>
      <c r="I352" s="217"/>
      <c r="J352" s="217"/>
      <c r="K352" s="217"/>
      <c r="L352" s="683"/>
    </row>
    <row r="353" spans="1:12" s="132" customFormat="1" ht="15" customHeight="1">
      <c r="A353" s="133"/>
      <c r="B353" s="10" t="s">
        <v>83</v>
      </c>
      <c r="C353" s="16" t="s">
        <v>119</v>
      </c>
      <c r="D353" s="16"/>
      <c r="E353" s="16"/>
      <c r="F353" s="16"/>
      <c r="G353" s="122">
        <v>0</v>
      </c>
      <c r="H353" s="264"/>
      <c r="I353" s="217"/>
      <c r="J353" s="217"/>
      <c r="K353" s="217"/>
      <c r="L353" s="683"/>
    </row>
    <row r="354" spans="1:12" s="132" customFormat="1" ht="15" customHeight="1">
      <c r="A354" s="133"/>
      <c r="B354" s="10" t="s">
        <v>85</v>
      </c>
      <c r="C354" s="16" t="s">
        <v>208</v>
      </c>
      <c r="D354" s="16"/>
      <c r="E354" s="16"/>
      <c r="F354" s="16"/>
      <c r="G354" s="122">
        <v>0</v>
      </c>
      <c r="H354" s="264"/>
      <c r="I354" s="217"/>
      <c r="J354" s="217"/>
      <c r="K354" s="217"/>
      <c r="L354" s="683"/>
    </row>
    <row r="355" spans="1:12" s="132" customFormat="1" ht="15" customHeight="1">
      <c r="A355" s="133"/>
      <c r="B355" s="10"/>
      <c r="C355" s="605" t="s">
        <v>3</v>
      </c>
      <c r="D355" s="14" t="s">
        <v>301</v>
      </c>
      <c r="E355" s="16"/>
      <c r="F355" s="16"/>
      <c r="G355" s="122"/>
      <c r="H355" s="264"/>
      <c r="I355" s="217"/>
      <c r="J355" s="217"/>
      <c r="K355" s="217"/>
      <c r="L355" s="683"/>
    </row>
    <row r="356" spans="1:12" ht="15" customHeight="1">
      <c r="A356" s="6"/>
      <c r="B356" s="20"/>
      <c r="C356" s="20" t="s">
        <v>7</v>
      </c>
      <c r="D356" s="12" t="s">
        <v>399</v>
      </c>
      <c r="E356" s="12"/>
      <c r="F356" s="12"/>
      <c r="G356" s="121">
        <v>0</v>
      </c>
      <c r="H356" s="265"/>
      <c r="I356" s="226"/>
      <c r="J356" s="226"/>
      <c r="K356" s="226"/>
      <c r="L356" s="684"/>
    </row>
    <row r="357" spans="1:12" s="132" customFormat="1" ht="15" customHeight="1">
      <c r="A357" s="133"/>
      <c r="B357" s="10" t="s">
        <v>86</v>
      </c>
      <c r="C357" s="16" t="s">
        <v>209</v>
      </c>
      <c r="D357" s="16"/>
      <c r="E357" s="16"/>
      <c r="F357" s="16"/>
      <c r="G357" s="122">
        <f>G359</f>
        <v>0</v>
      </c>
      <c r="H357" s="264"/>
      <c r="I357" s="217">
        <v>0</v>
      </c>
      <c r="J357" s="217">
        <f>SUM(J358:J359)</f>
        <v>1164</v>
      </c>
      <c r="K357" s="217">
        <f>SUM(K358:K359)</f>
        <v>1160</v>
      </c>
      <c r="L357" s="683">
        <f aca="true" t="shared" si="7" ref="L357:L362">K357/J357</f>
        <v>0.9965635738831615</v>
      </c>
    </row>
    <row r="358" spans="1:12" s="132" customFormat="1" ht="15" customHeight="1">
      <c r="A358" s="133"/>
      <c r="B358" s="10"/>
      <c r="C358" s="20" t="s">
        <v>3</v>
      </c>
      <c r="D358" s="14" t="s">
        <v>160</v>
      </c>
      <c r="E358" s="16"/>
      <c r="F358" s="16"/>
      <c r="G358" s="122"/>
      <c r="H358" s="264"/>
      <c r="I358" s="226">
        <v>0</v>
      </c>
      <c r="J358" s="226">
        <v>422</v>
      </c>
      <c r="K358" s="226">
        <v>1160</v>
      </c>
      <c r="L358" s="684">
        <f t="shared" si="7"/>
        <v>2.748815165876777</v>
      </c>
    </row>
    <row r="359" spans="1:12" ht="15" customHeight="1">
      <c r="A359" s="6"/>
      <c r="B359" s="10"/>
      <c r="C359" s="20" t="s">
        <v>7</v>
      </c>
      <c r="D359" s="12" t="s">
        <v>125</v>
      </c>
      <c r="E359" s="12"/>
      <c r="F359" s="91"/>
      <c r="G359" s="121">
        <v>0</v>
      </c>
      <c r="H359" s="265"/>
      <c r="I359" s="226">
        <v>0</v>
      </c>
      <c r="J359" s="226">
        <v>742</v>
      </c>
      <c r="K359" s="226"/>
      <c r="L359" s="684">
        <f t="shared" si="7"/>
        <v>0</v>
      </c>
    </row>
    <row r="360" spans="1:12" ht="15" customHeight="1">
      <c r="A360" s="6"/>
      <c r="B360" s="10" t="s">
        <v>210</v>
      </c>
      <c r="C360" s="16" t="s">
        <v>129</v>
      </c>
      <c r="D360" s="14"/>
      <c r="E360" s="14"/>
      <c r="F360" s="14"/>
      <c r="G360" s="122">
        <f>G361</f>
        <v>0</v>
      </c>
      <c r="H360" s="264"/>
      <c r="I360" s="217">
        <v>0</v>
      </c>
      <c r="J360" s="217">
        <f>SUM(J361)</f>
        <v>3867</v>
      </c>
      <c r="K360" s="217">
        <f>SUM(K361)</f>
        <v>3867</v>
      </c>
      <c r="L360" s="683">
        <f t="shared" si="7"/>
        <v>1</v>
      </c>
    </row>
    <row r="361" spans="1:12" ht="15" customHeight="1">
      <c r="A361" s="6"/>
      <c r="B361" s="5"/>
      <c r="C361" s="20" t="s">
        <v>3</v>
      </c>
      <c r="D361" s="14" t="s">
        <v>130</v>
      </c>
      <c r="E361" s="14"/>
      <c r="F361" s="14"/>
      <c r="G361" s="121">
        <v>0</v>
      </c>
      <c r="H361" s="265"/>
      <c r="I361" s="226">
        <v>0</v>
      </c>
      <c r="J361" s="226">
        <v>3867</v>
      </c>
      <c r="K361" s="226">
        <v>3867</v>
      </c>
      <c r="L361" s="684">
        <f t="shared" si="7"/>
        <v>1</v>
      </c>
    </row>
    <row r="362" spans="1:12" ht="15" customHeight="1">
      <c r="A362" s="6"/>
      <c r="B362" s="10" t="s">
        <v>211</v>
      </c>
      <c r="C362" s="16" t="s">
        <v>212</v>
      </c>
      <c r="D362" s="14"/>
      <c r="E362" s="14"/>
      <c r="F362" s="14"/>
      <c r="G362" s="122">
        <v>88074</v>
      </c>
      <c r="H362" s="264"/>
      <c r="I362" s="217">
        <v>84663</v>
      </c>
      <c r="J362" s="217">
        <v>84663</v>
      </c>
      <c r="K362" s="217">
        <v>45000</v>
      </c>
      <c r="L362" s="683">
        <f t="shared" si="7"/>
        <v>0.5315190815350271</v>
      </c>
    </row>
    <row r="363" spans="1:12" ht="15" customHeight="1" thickBot="1">
      <c r="A363" s="6"/>
      <c r="B363" s="5"/>
      <c r="C363" s="5"/>
      <c r="D363" s="5"/>
      <c r="E363" s="5"/>
      <c r="F363" s="5"/>
      <c r="G363" s="128"/>
      <c r="H363" s="267"/>
      <c r="I363" s="217"/>
      <c r="J363" s="217"/>
      <c r="K363" s="217"/>
      <c r="L363" s="683"/>
    </row>
    <row r="364" spans="1:12" ht="15" customHeight="1" thickBot="1">
      <c r="A364" s="23" t="s">
        <v>240</v>
      </c>
      <c r="B364" s="9"/>
      <c r="C364" s="9"/>
      <c r="D364" s="9"/>
      <c r="E364" s="9"/>
      <c r="F364" s="9"/>
      <c r="G364" s="124">
        <f>G365+G367+G368+G369+G371+G374+G376</f>
        <v>125169</v>
      </c>
      <c r="H364" s="263"/>
      <c r="I364" s="218">
        <f>SUM(I365,I367:I371,I374,I376)</f>
        <v>163915</v>
      </c>
      <c r="J364" s="218">
        <f>SUM(J365,J367:J371,J374,J376)</f>
        <v>169095</v>
      </c>
      <c r="K364" s="218">
        <f>SUM(K365+K370+K374+K376)</f>
        <v>84328</v>
      </c>
      <c r="L364" s="682">
        <f>K364/J364</f>
        <v>0.49870191312575773</v>
      </c>
    </row>
    <row r="365" spans="1:12" ht="15" customHeight="1">
      <c r="A365" s="6"/>
      <c r="B365" s="10" t="s">
        <v>0</v>
      </c>
      <c r="C365" s="16" t="s">
        <v>132</v>
      </c>
      <c r="D365" s="14"/>
      <c r="E365" s="14"/>
      <c r="F365" s="14"/>
      <c r="G365" s="122">
        <f>G366</f>
        <v>10360</v>
      </c>
      <c r="H365" s="264"/>
      <c r="I365" s="217">
        <f>SUM(I366)</f>
        <v>32879</v>
      </c>
      <c r="J365" s="217">
        <f>SUM(J366)</f>
        <v>32879</v>
      </c>
      <c r="K365" s="217">
        <f>SUM(K366)</f>
        <v>19103</v>
      </c>
      <c r="L365" s="683">
        <f>K365/J365</f>
        <v>0.5810091547796465</v>
      </c>
    </row>
    <row r="366" spans="1:12" ht="15" customHeight="1">
      <c r="A366" s="6"/>
      <c r="B366" s="5"/>
      <c r="C366" s="20" t="s">
        <v>3</v>
      </c>
      <c r="D366" s="12" t="s">
        <v>101</v>
      </c>
      <c r="E366" s="12"/>
      <c r="F366" s="12"/>
      <c r="G366" s="121">
        <v>10360</v>
      </c>
      <c r="H366" s="265"/>
      <c r="I366" s="226">
        <v>32879</v>
      </c>
      <c r="J366" s="226">
        <v>32879</v>
      </c>
      <c r="K366" s="226">
        <v>19103</v>
      </c>
      <c r="L366" s="684">
        <f>K366/J366</f>
        <v>0.5810091547796465</v>
      </c>
    </row>
    <row r="367" spans="1:12" ht="15" customHeight="1">
      <c r="A367" s="6"/>
      <c r="B367" s="10" t="s">
        <v>79</v>
      </c>
      <c r="C367" s="75" t="s">
        <v>115</v>
      </c>
      <c r="D367" s="14"/>
      <c r="E367" s="14"/>
      <c r="F367" s="14"/>
      <c r="G367" s="121">
        <v>0</v>
      </c>
      <c r="H367" s="265"/>
      <c r="I367" s="217"/>
      <c r="J367" s="217"/>
      <c r="K367" s="217"/>
      <c r="L367" s="683"/>
    </row>
    <row r="368" spans="1:12" ht="15" customHeight="1">
      <c r="A368" s="6"/>
      <c r="B368" s="10" t="s">
        <v>83</v>
      </c>
      <c r="C368" s="16" t="s">
        <v>119</v>
      </c>
      <c r="D368" s="14"/>
      <c r="E368" s="14"/>
      <c r="F368" s="14"/>
      <c r="G368" s="122">
        <v>0</v>
      </c>
      <c r="H368" s="264"/>
      <c r="I368" s="217"/>
      <c r="J368" s="217"/>
      <c r="K368" s="217"/>
      <c r="L368" s="683"/>
    </row>
    <row r="369" spans="1:12" ht="15" customHeight="1">
      <c r="A369" s="6"/>
      <c r="B369" s="10" t="s">
        <v>85</v>
      </c>
      <c r="C369" s="16" t="s">
        <v>208</v>
      </c>
      <c r="D369" s="14"/>
      <c r="E369" s="14"/>
      <c r="F369" s="14"/>
      <c r="G369" s="122">
        <v>0</v>
      </c>
      <c r="H369" s="264"/>
      <c r="I369" s="217">
        <v>0</v>
      </c>
      <c r="J369" s="217">
        <v>0</v>
      </c>
      <c r="K369" s="217">
        <f>SUM(K370)</f>
        <v>45</v>
      </c>
      <c r="L369" s="683">
        <v>0</v>
      </c>
    </row>
    <row r="370" spans="1:12" ht="15" customHeight="1">
      <c r="A370" s="6"/>
      <c r="B370" s="10"/>
      <c r="C370" s="605" t="s">
        <v>3</v>
      </c>
      <c r="D370" s="14" t="s">
        <v>301</v>
      </c>
      <c r="E370" s="14"/>
      <c r="F370" s="14"/>
      <c r="G370" s="122"/>
      <c r="H370" s="264"/>
      <c r="I370" s="226">
        <v>0</v>
      </c>
      <c r="J370" s="226">
        <v>0</v>
      </c>
      <c r="K370" s="226">
        <v>45</v>
      </c>
      <c r="L370" s="684">
        <v>0</v>
      </c>
    </row>
    <row r="371" spans="1:12" ht="15" customHeight="1">
      <c r="A371" s="6"/>
      <c r="B371" s="10" t="s">
        <v>86</v>
      </c>
      <c r="C371" s="16" t="s">
        <v>209</v>
      </c>
      <c r="D371" s="14"/>
      <c r="E371" s="14"/>
      <c r="F371" s="14"/>
      <c r="G371" s="122">
        <f>G372</f>
        <v>0</v>
      </c>
      <c r="H371" s="264"/>
      <c r="I371" s="217"/>
      <c r="J371" s="217"/>
      <c r="K371" s="217"/>
      <c r="L371" s="683"/>
    </row>
    <row r="372" spans="1:12" ht="15" customHeight="1">
      <c r="A372" s="6"/>
      <c r="B372" s="10"/>
      <c r="C372" s="20" t="s">
        <v>3</v>
      </c>
      <c r="D372" s="14" t="s">
        <v>124</v>
      </c>
      <c r="E372" s="14"/>
      <c r="F372" s="14"/>
      <c r="G372" s="122">
        <v>0</v>
      </c>
      <c r="H372" s="264"/>
      <c r="I372" s="226"/>
      <c r="J372" s="226"/>
      <c r="K372" s="226"/>
      <c r="L372" s="684"/>
    </row>
    <row r="373" spans="1:12" ht="15" customHeight="1">
      <c r="A373" s="6"/>
      <c r="B373" s="10"/>
      <c r="C373" s="20" t="s">
        <v>7</v>
      </c>
      <c r="D373" s="12" t="s">
        <v>534</v>
      </c>
      <c r="E373" s="12"/>
      <c r="F373" s="12"/>
      <c r="G373" s="121">
        <v>0</v>
      </c>
      <c r="H373" s="265"/>
      <c r="I373" s="226"/>
      <c r="J373" s="226"/>
      <c r="K373" s="226"/>
      <c r="L373" s="684"/>
    </row>
    <row r="374" spans="1:12" ht="15" customHeight="1">
      <c r="A374" s="6"/>
      <c r="B374" s="10" t="s">
        <v>210</v>
      </c>
      <c r="C374" s="16" t="s">
        <v>129</v>
      </c>
      <c r="D374" s="14"/>
      <c r="E374" s="14"/>
      <c r="F374" s="14"/>
      <c r="G374" s="122">
        <f>G375</f>
        <v>0</v>
      </c>
      <c r="H374" s="264"/>
      <c r="I374" s="217">
        <v>0</v>
      </c>
      <c r="J374" s="217">
        <f>SUM(J375)</f>
        <v>5180</v>
      </c>
      <c r="K374" s="217">
        <f>SUM(K375)</f>
        <v>5180</v>
      </c>
      <c r="L374" s="683">
        <f>K374/J374</f>
        <v>1</v>
      </c>
    </row>
    <row r="375" spans="1:12" ht="15" customHeight="1">
      <c r="A375" s="6"/>
      <c r="B375" s="5"/>
      <c r="C375" s="20" t="s">
        <v>3</v>
      </c>
      <c r="D375" s="14" t="s">
        <v>130</v>
      </c>
      <c r="E375" s="14"/>
      <c r="F375" s="14"/>
      <c r="G375" s="121">
        <v>0</v>
      </c>
      <c r="H375" s="265"/>
      <c r="I375" s="226">
        <v>0</v>
      </c>
      <c r="J375" s="226">
        <v>5180</v>
      </c>
      <c r="K375" s="226">
        <v>5180</v>
      </c>
      <c r="L375" s="684">
        <f>K375/J375</f>
        <v>1</v>
      </c>
    </row>
    <row r="376" spans="1:12" ht="15" customHeight="1">
      <c r="A376" s="6"/>
      <c r="B376" s="10" t="s">
        <v>211</v>
      </c>
      <c r="C376" s="16" t="s">
        <v>212</v>
      </c>
      <c r="D376" s="14"/>
      <c r="E376" s="14"/>
      <c r="F376" s="14"/>
      <c r="G376" s="122">
        <v>114809</v>
      </c>
      <c r="H376" s="264"/>
      <c r="I376" s="217">
        <v>131036</v>
      </c>
      <c r="J376" s="217">
        <v>131036</v>
      </c>
      <c r="K376" s="217">
        <v>60000</v>
      </c>
      <c r="L376" s="683">
        <f>K376/J376</f>
        <v>0.45788943496443724</v>
      </c>
    </row>
    <row r="377" spans="1:12" ht="15" customHeight="1" thickBot="1">
      <c r="A377" s="17"/>
      <c r="B377" s="18"/>
      <c r="C377" s="18"/>
      <c r="D377" s="18"/>
      <c r="E377" s="18"/>
      <c r="F377" s="227"/>
      <c r="G377" s="123"/>
      <c r="H377" s="294"/>
      <c r="I377" s="288"/>
      <c r="J377" s="288"/>
      <c r="K377" s="288"/>
      <c r="L377" s="687"/>
    </row>
    <row r="378" spans="1:12" ht="15" customHeight="1" thickBot="1">
      <c r="A378" s="23" t="s">
        <v>321</v>
      </c>
      <c r="B378" s="9"/>
      <c r="C378" s="9"/>
      <c r="D378" s="9"/>
      <c r="E378" s="9"/>
      <c r="F378" s="9"/>
      <c r="G378" s="124">
        <f>G379+G381+G382+G383+G385+G387+G389</f>
        <v>64228</v>
      </c>
      <c r="H378" s="263"/>
      <c r="I378" s="218">
        <f>SUM(I379,I381:I385,I387,I389)</f>
        <v>80562</v>
      </c>
      <c r="J378" s="218">
        <f>SUM(J379,J381:J385,J387,J389)</f>
        <v>84575</v>
      </c>
      <c r="K378" s="218">
        <f>SUM(K379,K381:K385,K387,K389)</f>
        <v>45428</v>
      </c>
      <c r="L378" s="682">
        <f>K378/J378</f>
        <v>0.537132722435708</v>
      </c>
    </row>
    <row r="379" spans="1:12" ht="15" customHeight="1">
      <c r="A379" s="6"/>
      <c r="B379" s="10" t="s">
        <v>0</v>
      </c>
      <c r="C379" s="16" t="s">
        <v>132</v>
      </c>
      <c r="D379" s="14"/>
      <c r="E379" s="14"/>
      <c r="F379" s="14"/>
      <c r="G379" s="122">
        <f>G380</f>
        <v>3308</v>
      </c>
      <c r="H379" s="264"/>
      <c r="I379" s="217">
        <f>SUM(I380)</f>
        <v>6170</v>
      </c>
      <c r="J379" s="217">
        <f>SUM(J380)</f>
        <v>6170</v>
      </c>
      <c r="K379" s="217">
        <f>SUM(K380)</f>
        <v>3415</v>
      </c>
      <c r="L379" s="683">
        <f>K379/J379</f>
        <v>0.553484602917342</v>
      </c>
    </row>
    <row r="380" spans="1:12" ht="15" customHeight="1">
      <c r="A380" s="6"/>
      <c r="B380" s="5"/>
      <c r="C380" s="20" t="s">
        <v>3</v>
      </c>
      <c r="D380" s="12" t="s">
        <v>101</v>
      </c>
      <c r="E380" s="12"/>
      <c r="F380" s="12"/>
      <c r="G380" s="121">
        <v>3308</v>
      </c>
      <c r="H380" s="265"/>
      <c r="I380" s="226">
        <v>6170</v>
      </c>
      <c r="J380" s="226">
        <v>6170</v>
      </c>
      <c r="K380" s="226">
        <v>3415</v>
      </c>
      <c r="L380" s="684">
        <f>K380/J380</f>
        <v>0.553484602917342</v>
      </c>
    </row>
    <row r="381" spans="1:12" ht="15" customHeight="1">
      <c r="A381" s="6"/>
      <c r="B381" s="10" t="s">
        <v>79</v>
      </c>
      <c r="C381" s="75" t="s">
        <v>115</v>
      </c>
      <c r="D381" s="14"/>
      <c r="E381" s="14"/>
      <c r="F381" s="14"/>
      <c r="G381" s="121">
        <v>0</v>
      </c>
      <c r="H381" s="265"/>
      <c r="I381" s="217"/>
      <c r="J381" s="217"/>
      <c r="K381" s="217"/>
      <c r="L381" s="683"/>
    </row>
    <row r="382" spans="1:12" ht="15" customHeight="1">
      <c r="A382" s="6"/>
      <c r="B382" s="10" t="s">
        <v>83</v>
      </c>
      <c r="C382" s="16" t="s">
        <v>119</v>
      </c>
      <c r="D382" s="14"/>
      <c r="E382" s="14"/>
      <c r="F382" s="14"/>
      <c r="G382" s="122">
        <v>0</v>
      </c>
      <c r="H382" s="264"/>
      <c r="I382" s="217"/>
      <c r="J382" s="217"/>
      <c r="K382" s="217"/>
      <c r="L382" s="683"/>
    </row>
    <row r="383" spans="1:12" ht="15" customHeight="1">
      <c r="A383" s="6"/>
      <c r="B383" s="10" t="s">
        <v>85</v>
      </c>
      <c r="C383" s="16" t="s">
        <v>208</v>
      </c>
      <c r="D383" s="14"/>
      <c r="E383" s="14"/>
      <c r="F383" s="14"/>
      <c r="G383" s="122">
        <v>0</v>
      </c>
      <c r="H383" s="264"/>
      <c r="I383" s="217"/>
      <c r="J383" s="217"/>
      <c r="K383" s="217"/>
      <c r="L383" s="683"/>
    </row>
    <row r="384" spans="1:12" ht="15" customHeight="1">
      <c r="A384" s="6"/>
      <c r="B384" s="10"/>
      <c r="C384" s="605" t="s">
        <v>3</v>
      </c>
      <c r="D384" s="14" t="s">
        <v>301</v>
      </c>
      <c r="E384" s="14"/>
      <c r="F384" s="14"/>
      <c r="G384" s="122"/>
      <c r="H384" s="264"/>
      <c r="I384" s="217"/>
      <c r="J384" s="217"/>
      <c r="K384" s="217"/>
      <c r="L384" s="683"/>
    </row>
    <row r="385" spans="1:12" ht="15" customHeight="1">
      <c r="A385" s="6"/>
      <c r="B385" s="10" t="s">
        <v>86</v>
      </c>
      <c r="C385" s="16" t="s">
        <v>209</v>
      </c>
      <c r="D385" s="14"/>
      <c r="E385" s="14"/>
      <c r="F385" s="14"/>
      <c r="G385" s="122">
        <f>G386+G387</f>
        <v>0</v>
      </c>
      <c r="H385" s="264"/>
      <c r="I385" s="217"/>
      <c r="J385" s="217"/>
      <c r="K385" s="217"/>
      <c r="L385" s="683"/>
    </row>
    <row r="386" spans="1:12" ht="15" customHeight="1">
      <c r="A386" s="6"/>
      <c r="B386" s="10"/>
      <c r="C386" s="20" t="s">
        <v>3</v>
      </c>
      <c r="D386" s="12" t="s">
        <v>160</v>
      </c>
      <c r="E386" s="12"/>
      <c r="F386" s="12"/>
      <c r="G386" s="121">
        <v>0</v>
      </c>
      <c r="H386" s="265"/>
      <c r="I386" s="226"/>
      <c r="J386" s="226"/>
      <c r="K386" s="226"/>
      <c r="L386" s="684"/>
    </row>
    <row r="387" spans="1:12" ht="15" customHeight="1">
      <c r="A387" s="6"/>
      <c r="B387" s="10" t="s">
        <v>210</v>
      </c>
      <c r="C387" s="16" t="s">
        <v>129</v>
      </c>
      <c r="D387" s="14"/>
      <c r="E387" s="14"/>
      <c r="F387" s="14"/>
      <c r="G387" s="122">
        <f>G388</f>
        <v>0</v>
      </c>
      <c r="H387" s="264"/>
      <c r="I387" s="217">
        <v>0</v>
      </c>
      <c r="J387" s="217">
        <f>SUM(J388)</f>
        <v>4013</v>
      </c>
      <c r="K387" s="217">
        <f>SUM(K388)</f>
        <v>4013</v>
      </c>
      <c r="L387" s="683">
        <f>K387/J387</f>
        <v>1</v>
      </c>
    </row>
    <row r="388" spans="1:12" ht="15" customHeight="1">
      <c r="A388" s="6"/>
      <c r="B388" s="5"/>
      <c r="C388" s="20" t="s">
        <v>3</v>
      </c>
      <c r="D388" s="14" t="s">
        <v>130</v>
      </c>
      <c r="E388" s="14"/>
      <c r="F388" s="14"/>
      <c r="G388" s="121">
        <v>0</v>
      </c>
      <c r="H388" s="265"/>
      <c r="I388" s="226">
        <v>0</v>
      </c>
      <c r="J388" s="226">
        <v>4013</v>
      </c>
      <c r="K388" s="226">
        <v>4013</v>
      </c>
      <c r="L388" s="684">
        <f>K388/J388</f>
        <v>1</v>
      </c>
    </row>
    <row r="389" spans="1:12" ht="15" customHeight="1">
      <c r="A389" s="6"/>
      <c r="B389" s="10" t="s">
        <v>211</v>
      </c>
      <c r="C389" s="16" t="s">
        <v>212</v>
      </c>
      <c r="D389" s="14"/>
      <c r="E389" s="14"/>
      <c r="F389" s="14"/>
      <c r="G389" s="122">
        <v>60920</v>
      </c>
      <c r="H389" s="264"/>
      <c r="I389" s="217">
        <v>74392</v>
      </c>
      <c r="J389" s="217">
        <v>74392</v>
      </c>
      <c r="K389" s="217">
        <v>38000</v>
      </c>
      <c r="L389" s="683">
        <f>K389/J389</f>
        <v>0.5108076137219055</v>
      </c>
    </row>
    <row r="390" spans="1:12" ht="15" customHeight="1" thickBot="1">
      <c r="A390" s="17"/>
      <c r="B390" s="18"/>
      <c r="C390" s="18"/>
      <c r="D390" s="18"/>
      <c r="E390" s="18"/>
      <c r="F390" s="18"/>
      <c r="G390" s="123"/>
      <c r="H390" s="266"/>
      <c r="I390" s="225"/>
      <c r="J390" s="225"/>
      <c r="K390" s="225"/>
      <c r="L390" s="688"/>
    </row>
    <row r="391" spans="1:12" ht="15" customHeight="1" thickBot="1">
      <c r="A391" s="23" t="s">
        <v>140</v>
      </c>
      <c r="B391" s="8"/>
      <c r="C391" s="9"/>
      <c r="D391" s="9"/>
      <c r="E391" s="9"/>
      <c r="F391" s="9"/>
      <c r="G391" s="124">
        <f>G392+G394+G395+G396+G400+G402+G404</f>
        <v>909997</v>
      </c>
      <c r="H391" s="263"/>
      <c r="I391" s="218">
        <f>SUM(I392,I394:I396,I400,I402,I404)</f>
        <v>926104</v>
      </c>
      <c r="J391" s="218">
        <f>SUM(J392,J394:J396,J400,J402,J404)</f>
        <v>937972</v>
      </c>
      <c r="K391" s="218">
        <f>SUM(K392+K396+K399+K404)</f>
        <v>468460</v>
      </c>
      <c r="L391" s="682">
        <f>K391/J391</f>
        <v>0.4994392156695509</v>
      </c>
    </row>
    <row r="392" spans="1:12" s="132" customFormat="1" ht="15" customHeight="1">
      <c r="A392" s="90"/>
      <c r="B392" s="192" t="s">
        <v>0</v>
      </c>
      <c r="C392" s="193" t="s">
        <v>132</v>
      </c>
      <c r="D392" s="193"/>
      <c r="E392" s="193"/>
      <c r="F392" s="193"/>
      <c r="G392" s="194">
        <f>G393</f>
        <v>83185</v>
      </c>
      <c r="H392" s="264"/>
      <c r="I392" s="217">
        <f>SUM(I393)</f>
        <v>88027</v>
      </c>
      <c r="J392" s="217">
        <f>SUM(J393)</f>
        <v>88027</v>
      </c>
      <c r="K392" s="217">
        <f>SUM(K393)</f>
        <v>39257</v>
      </c>
      <c r="L392" s="683">
        <f>K392/J392</f>
        <v>0.44596544242107533</v>
      </c>
    </row>
    <row r="393" spans="1:12" ht="15" customHeight="1">
      <c r="A393" s="6"/>
      <c r="B393" s="5"/>
      <c r="C393" s="20" t="s">
        <v>3</v>
      </c>
      <c r="D393" s="12" t="s">
        <v>101</v>
      </c>
      <c r="E393" s="12"/>
      <c r="F393" s="12"/>
      <c r="G393" s="121">
        <v>83185</v>
      </c>
      <c r="H393" s="265"/>
      <c r="I393" s="226">
        <v>88027</v>
      </c>
      <c r="J393" s="226">
        <v>88027</v>
      </c>
      <c r="K393" s="226">
        <v>39257</v>
      </c>
      <c r="L393" s="684">
        <f>K393/J393</f>
        <v>0.44596544242107533</v>
      </c>
    </row>
    <row r="394" spans="1:12" s="132" customFormat="1" ht="15" customHeight="1">
      <c r="A394" s="133"/>
      <c r="B394" s="10" t="s">
        <v>79</v>
      </c>
      <c r="C394" s="75" t="s">
        <v>115</v>
      </c>
      <c r="D394" s="16"/>
      <c r="E394" s="16"/>
      <c r="F394" s="16"/>
      <c r="G394" s="122">
        <v>0</v>
      </c>
      <c r="H394" s="264"/>
      <c r="I394" s="217"/>
      <c r="J394" s="217"/>
      <c r="K394" s="217"/>
      <c r="L394" s="683"/>
    </row>
    <row r="395" spans="1:12" s="132" customFormat="1" ht="15" customHeight="1">
      <c r="A395" s="133"/>
      <c r="B395" s="10" t="s">
        <v>83</v>
      </c>
      <c r="C395" s="16" t="s">
        <v>693</v>
      </c>
      <c r="D395" s="16"/>
      <c r="E395" s="16"/>
      <c r="F395" s="16"/>
      <c r="G395" s="122">
        <v>0</v>
      </c>
      <c r="H395" s="264"/>
      <c r="I395" s="217"/>
      <c r="J395" s="217"/>
      <c r="K395" s="217">
        <v>2300</v>
      </c>
      <c r="L395" s="683">
        <v>0</v>
      </c>
    </row>
    <row r="396" spans="1:12" s="132" customFormat="1" ht="15" customHeight="1">
      <c r="A396" s="133"/>
      <c r="B396" s="10" t="s">
        <v>85</v>
      </c>
      <c r="C396" s="25" t="s">
        <v>208</v>
      </c>
      <c r="D396" s="16"/>
      <c r="E396" s="16"/>
      <c r="F396" s="16"/>
      <c r="G396" s="122">
        <v>761000</v>
      </c>
      <c r="H396" s="264"/>
      <c r="I396" s="217">
        <v>602619</v>
      </c>
      <c r="J396" s="217">
        <v>602619</v>
      </c>
      <c r="K396" s="217">
        <f>SUM(K397,K399)</f>
        <v>276757</v>
      </c>
      <c r="L396" s="683">
        <f>K396/J396</f>
        <v>0.45925700981880757</v>
      </c>
    </row>
    <row r="397" spans="1:12" s="132" customFormat="1" ht="15" customHeight="1">
      <c r="A397" s="133"/>
      <c r="B397" s="10"/>
      <c r="C397" s="20" t="s">
        <v>3</v>
      </c>
      <c r="D397" s="12" t="s">
        <v>228</v>
      </c>
      <c r="E397" s="14"/>
      <c r="F397" s="14"/>
      <c r="G397" s="122">
        <v>761000</v>
      </c>
      <c r="H397" s="264"/>
      <c r="I397" s="226">
        <v>579228</v>
      </c>
      <c r="J397" s="226">
        <v>579228</v>
      </c>
      <c r="K397" s="226">
        <v>276032</v>
      </c>
      <c r="L397" s="684">
        <f>K397/J397</f>
        <v>0.47655154792240706</v>
      </c>
    </row>
    <row r="398" spans="1:12" s="132" customFormat="1" ht="15" customHeight="1">
      <c r="A398" s="133"/>
      <c r="B398" s="10"/>
      <c r="C398" s="20"/>
      <c r="D398" s="20" t="s">
        <v>229</v>
      </c>
      <c r="E398" s="14" t="s">
        <v>524</v>
      </c>
      <c r="F398" s="14"/>
      <c r="G398" s="121">
        <v>758000</v>
      </c>
      <c r="H398" s="265"/>
      <c r="I398" s="226">
        <v>579228</v>
      </c>
      <c r="J398" s="226">
        <v>579228</v>
      </c>
      <c r="K398" s="226">
        <v>276032</v>
      </c>
      <c r="L398" s="684">
        <f>K398/J398</f>
        <v>0.47655154792240706</v>
      </c>
    </row>
    <row r="399" spans="1:12" s="132" customFormat="1" ht="15" customHeight="1">
      <c r="A399" s="133"/>
      <c r="B399" s="10"/>
      <c r="C399" s="20" t="s">
        <v>7</v>
      </c>
      <c r="D399" s="12" t="s">
        <v>399</v>
      </c>
      <c r="E399" s="14"/>
      <c r="F399" s="14"/>
      <c r="G399" s="121"/>
      <c r="H399" s="265"/>
      <c r="I399" s="226"/>
      <c r="J399" s="226"/>
      <c r="K399" s="226">
        <v>725</v>
      </c>
      <c r="L399" s="684">
        <v>0</v>
      </c>
    </row>
    <row r="400" spans="1:12" s="132" customFormat="1" ht="15" customHeight="1">
      <c r="A400" s="133"/>
      <c r="B400" s="10" t="s">
        <v>86</v>
      </c>
      <c r="C400" s="16" t="s">
        <v>209</v>
      </c>
      <c r="D400" s="16"/>
      <c r="E400" s="16"/>
      <c r="F400" s="16"/>
      <c r="G400" s="122">
        <f>G401</f>
        <v>0</v>
      </c>
      <c r="H400" s="264"/>
      <c r="I400" s="217"/>
      <c r="J400" s="217"/>
      <c r="K400" s="217"/>
      <c r="L400" s="683"/>
    </row>
    <row r="401" spans="1:12" ht="15" customHeight="1">
      <c r="A401" s="6"/>
      <c r="B401" s="10"/>
      <c r="C401" s="20" t="s">
        <v>3</v>
      </c>
      <c r="D401" s="12" t="s">
        <v>160</v>
      </c>
      <c r="E401" s="12"/>
      <c r="F401" s="12"/>
      <c r="G401" s="121">
        <v>0</v>
      </c>
      <c r="H401" s="265"/>
      <c r="I401" s="226"/>
      <c r="J401" s="226"/>
      <c r="K401" s="226"/>
      <c r="L401" s="684"/>
    </row>
    <row r="402" spans="1:12" s="132" customFormat="1" ht="15" customHeight="1">
      <c r="A402" s="133"/>
      <c r="B402" s="10" t="s">
        <v>210</v>
      </c>
      <c r="C402" s="16" t="s">
        <v>129</v>
      </c>
      <c r="D402" s="16"/>
      <c r="E402" s="16"/>
      <c r="F402" s="16"/>
      <c r="G402" s="122">
        <f>G403</f>
        <v>0</v>
      </c>
      <c r="H402" s="264"/>
      <c r="I402" s="217">
        <v>0</v>
      </c>
      <c r="J402" s="217">
        <f>SUM(J403)</f>
        <v>11868</v>
      </c>
      <c r="K402" s="217">
        <f>SUM(K403)</f>
        <v>10237</v>
      </c>
      <c r="L402" s="683">
        <f>K402/J402</f>
        <v>0.8625716211661612</v>
      </c>
    </row>
    <row r="403" spans="1:12" ht="13.5" customHeight="1">
      <c r="A403" s="6"/>
      <c r="B403" s="5"/>
      <c r="C403" s="20" t="s">
        <v>3</v>
      </c>
      <c r="D403" s="14" t="s">
        <v>130</v>
      </c>
      <c r="E403" s="14"/>
      <c r="F403" s="14"/>
      <c r="G403" s="121">
        <v>0</v>
      </c>
      <c r="H403" s="265"/>
      <c r="I403" s="226">
        <v>0</v>
      </c>
      <c r="J403" s="226">
        <v>11868</v>
      </c>
      <c r="K403" s="226">
        <v>10237</v>
      </c>
      <c r="L403" s="684">
        <f>K403/J403</f>
        <v>0.8625716211661612</v>
      </c>
    </row>
    <row r="404" spans="1:12" s="132" customFormat="1" ht="14.25" customHeight="1">
      <c r="A404" s="133"/>
      <c r="B404" s="10" t="s">
        <v>211</v>
      </c>
      <c r="C404" s="16" t="s">
        <v>212</v>
      </c>
      <c r="D404" s="16"/>
      <c r="E404" s="16"/>
      <c r="F404" s="16"/>
      <c r="G404" s="122">
        <v>65812</v>
      </c>
      <c r="H404" s="264"/>
      <c r="I404" s="217">
        <v>235458</v>
      </c>
      <c r="J404" s="217">
        <v>235458</v>
      </c>
      <c r="K404" s="217">
        <v>151721</v>
      </c>
      <c r="L404" s="683">
        <f>K404/J404</f>
        <v>0.644365449464448</v>
      </c>
    </row>
    <row r="405" spans="1:12" s="132" customFormat="1" ht="14.25" customHeight="1" thickBot="1">
      <c r="A405" s="296"/>
      <c r="B405" s="189"/>
      <c r="C405" s="190"/>
      <c r="D405" s="190"/>
      <c r="E405" s="190"/>
      <c r="F405" s="190"/>
      <c r="G405" s="297"/>
      <c r="H405" s="295"/>
      <c r="I405" s="288"/>
      <c r="J405" s="288"/>
      <c r="K405" s="288"/>
      <c r="L405" s="687"/>
    </row>
    <row r="406" spans="1:12" ht="15" customHeight="1" thickBot="1">
      <c r="A406" s="23" t="s">
        <v>141</v>
      </c>
      <c r="B406" s="9"/>
      <c r="C406" s="9"/>
      <c r="D406" s="7"/>
      <c r="E406" s="9"/>
      <c r="F406" s="9"/>
      <c r="G406" s="124">
        <f>G408+G411+G415+G419+G422+G425+G426+G428+G429</f>
        <v>0</v>
      </c>
      <c r="H406" s="263"/>
      <c r="I406" s="218">
        <f>SUM(I408,I411,I415,I419,I422,I425,I426,I428,I429)</f>
        <v>2224490</v>
      </c>
      <c r="J406" s="218">
        <f>SUM(J408,J411,J415,J419,J422,J425,J426,J428,J429)</f>
        <v>2339573</v>
      </c>
      <c r="K406" s="218">
        <f>SUM(K408,K411,K415,K419,K422,K425,K426,K428,K429)</f>
        <v>1216145</v>
      </c>
      <c r="L406" s="682">
        <f>K406/J406</f>
        <v>0.5198149405895862</v>
      </c>
    </row>
    <row r="407" spans="1:12" ht="15" customHeight="1">
      <c r="A407" s="228"/>
      <c r="B407" s="221"/>
      <c r="C407" s="221"/>
      <c r="D407" s="221"/>
      <c r="E407" s="221"/>
      <c r="F407" s="221"/>
      <c r="G407" s="188"/>
      <c r="H407" s="229"/>
      <c r="I407" s="230"/>
      <c r="J407" s="230"/>
      <c r="K407" s="230"/>
      <c r="L407" s="696"/>
    </row>
    <row r="408" spans="1:12" s="132" customFormat="1" ht="15" customHeight="1">
      <c r="A408" s="133"/>
      <c r="B408" s="10" t="s">
        <v>0</v>
      </c>
      <c r="C408" s="16" t="s">
        <v>132</v>
      </c>
      <c r="D408" s="16"/>
      <c r="E408" s="16"/>
      <c r="F408" s="16"/>
      <c r="G408" s="120"/>
      <c r="H408" s="264"/>
      <c r="I408" s="217">
        <f>SUM(I409:I410)</f>
        <v>308938</v>
      </c>
      <c r="J408" s="217">
        <f>SUM(J409:J410)</f>
        <v>308938</v>
      </c>
      <c r="K408" s="217">
        <f>SUM(K409:K410)</f>
        <v>169558</v>
      </c>
      <c r="L408" s="683">
        <f>K408/J408</f>
        <v>0.5488415151260123</v>
      </c>
    </row>
    <row r="409" spans="1:12" ht="15" customHeight="1">
      <c r="A409" s="6"/>
      <c r="B409" s="5"/>
      <c r="C409" s="20" t="s">
        <v>3</v>
      </c>
      <c r="D409" s="12" t="s">
        <v>101</v>
      </c>
      <c r="E409" s="12"/>
      <c r="F409" s="12"/>
      <c r="G409" s="121"/>
      <c r="H409" s="265"/>
      <c r="I409" s="226">
        <f>SUM(I393,I309,I296,I283,I269,I256,I239,I226,I215,I202,I189,I380,I366,I351,I338,I325)</f>
        <v>308938</v>
      </c>
      <c r="J409" s="226">
        <f>SUM(J393,J309,J296,J283,J269,J256,J239,J226,J215,J202,J189,J380,J366,J351,J338,J325)</f>
        <v>308938</v>
      </c>
      <c r="K409" s="226">
        <f>SUM(K393,K309,K296,K283,K269,K256,K239,K226,K215,K202,K189,K380,K366,K351,K338,K325)</f>
        <v>169558</v>
      </c>
      <c r="L409" s="684">
        <f>K409/J409</f>
        <v>0.5488415151260123</v>
      </c>
    </row>
    <row r="410" spans="1:12" ht="15" customHeight="1">
      <c r="A410" s="6"/>
      <c r="B410" s="5"/>
      <c r="C410" s="20" t="s">
        <v>7</v>
      </c>
      <c r="D410" s="14" t="s">
        <v>135</v>
      </c>
      <c r="E410" s="24"/>
      <c r="F410" s="14"/>
      <c r="G410" s="121"/>
      <c r="H410" s="265"/>
      <c r="I410" s="226"/>
      <c r="J410" s="226"/>
      <c r="K410" s="226"/>
      <c r="L410" s="684"/>
    </row>
    <row r="411" spans="1:12" s="132" customFormat="1" ht="15" customHeight="1">
      <c r="A411" s="133"/>
      <c r="B411" s="10" t="s">
        <v>79</v>
      </c>
      <c r="C411" s="16" t="s">
        <v>115</v>
      </c>
      <c r="D411" s="16"/>
      <c r="E411" s="16"/>
      <c r="F411" s="16"/>
      <c r="G411" s="122"/>
      <c r="H411" s="264"/>
      <c r="I411" s="217"/>
      <c r="J411" s="217"/>
      <c r="K411" s="217"/>
      <c r="L411" s="683"/>
    </row>
    <row r="412" spans="1:12" ht="15" customHeight="1">
      <c r="A412" s="6"/>
      <c r="B412" s="10"/>
      <c r="C412" s="20" t="s">
        <v>3</v>
      </c>
      <c r="D412" s="12" t="s">
        <v>213</v>
      </c>
      <c r="E412" s="12"/>
      <c r="F412" s="12"/>
      <c r="G412" s="121"/>
      <c r="H412" s="265"/>
      <c r="I412" s="226"/>
      <c r="J412" s="226"/>
      <c r="K412" s="226"/>
      <c r="L412" s="684"/>
    </row>
    <row r="413" spans="1:12" ht="15" customHeight="1">
      <c r="A413" s="6"/>
      <c r="B413" s="10"/>
      <c r="C413" s="20" t="s">
        <v>7</v>
      </c>
      <c r="D413" s="12" t="s">
        <v>116</v>
      </c>
      <c r="E413" s="12"/>
      <c r="F413" s="12"/>
      <c r="G413" s="121"/>
      <c r="H413" s="265"/>
      <c r="I413" s="226"/>
      <c r="J413" s="226"/>
      <c r="K413" s="226"/>
      <c r="L413" s="684"/>
    </row>
    <row r="414" spans="1:12" ht="15" customHeight="1">
      <c r="A414" s="6"/>
      <c r="B414" s="10"/>
      <c r="C414" s="20" t="s">
        <v>39</v>
      </c>
      <c r="D414" s="12" t="s">
        <v>118</v>
      </c>
      <c r="E414" s="12"/>
      <c r="F414" s="12"/>
      <c r="G414" s="121"/>
      <c r="H414" s="265"/>
      <c r="I414" s="226"/>
      <c r="J414" s="226"/>
      <c r="K414" s="226"/>
      <c r="L414" s="684"/>
    </row>
    <row r="415" spans="1:12" s="132" customFormat="1" ht="15" customHeight="1">
      <c r="A415" s="133"/>
      <c r="B415" s="10" t="s">
        <v>83</v>
      </c>
      <c r="C415" s="16" t="s">
        <v>119</v>
      </c>
      <c r="D415" s="16"/>
      <c r="E415" s="16"/>
      <c r="F415" s="16"/>
      <c r="G415" s="122"/>
      <c r="H415" s="264"/>
      <c r="I415" s="217">
        <v>0</v>
      </c>
      <c r="J415" s="217">
        <v>0</v>
      </c>
      <c r="K415" s="217">
        <f>SUM(K416:K418)</f>
        <v>2300</v>
      </c>
      <c r="L415" s="683">
        <v>0</v>
      </c>
    </row>
    <row r="416" spans="1:12" ht="15" customHeight="1">
      <c r="A416" s="6"/>
      <c r="B416" s="10"/>
      <c r="C416" s="20" t="s">
        <v>3</v>
      </c>
      <c r="D416" s="12" t="s">
        <v>121</v>
      </c>
      <c r="E416" s="25"/>
      <c r="F416" s="25"/>
      <c r="G416" s="121"/>
      <c r="H416" s="265"/>
      <c r="I416" s="226">
        <v>0</v>
      </c>
      <c r="J416" s="226">
        <v>0</v>
      </c>
      <c r="K416" s="226">
        <f>K395</f>
        <v>2300</v>
      </c>
      <c r="L416" s="684">
        <v>0</v>
      </c>
    </row>
    <row r="417" spans="1:12" ht="15" customHeight="1">
      <c r="A417" s="6"/>
      <c r="B417" s="10"/>
      <c r="C417" s="20" t="s">
        <v>7</v>
      </c>
      <c r="D417" s="12" t="s">
        <v>123</v>
      </c>
      <c r="E417" s="25"/>
      <c r="F417" s="25"/>
      <c r="G417" s="121"/>
      <c r="H417" s="265"/>
      <c r="I417" s="226"/>
      <c r="J417" s="226"/>
      <c r="K417" s="226"/>
      <c r="L417" s="684"/>
    </row>
    <row r="418" spans="1:12" ht="15" customHeight="1">
      <c r="A418" s="6"/>
      <c r="B418" s="10"/>
      <c r="C418" s="20" t="s">
        <v>39</v>
      </c>
      <c r="D418" s="12" t="s">
        <v>122</v>
      </c>
      <c r="E418" s="25"/>
      <c r="F418" s="25"/>
      <c r="G418" s="121"/>
      <c r="H418" s="265"/>
      <c r="I418" s="226"/>
      <c r="J418" s="226"/>
      <c r="K418" s="226"/>
      <c r="L418" s="684"/>
    </row>
    <row r="419" spans="1:12" s="132" customFormat="1" ht="15" customHeight="1">
      <c r="A419" s="133"/>
      <c r="B419" s="10" t="s">
        <v>85</v>
      </c>
      <c r="C419" s="16" t="s">
        <v>215</v>
      </c>
      <c r="D419" s="16"/>
      <c r="E419" s="16"/>
      <c r="F419" s="16"/>
      <c r="G419" s="122"/>
      <c r="H419" s="264"/>
      <c r="I419" s="217">
        <f>SUM(I420:I421)</f>
        <v>636635</v>
      </c>
      <c r="J419" s="217">
        <f>SUM(J420:J421)</f>
        <v>636935</v>
      </c>
      <c r="K419" s="217">
        <f>SUM(K420:K421)</f>
        <v>289440</v>
      </c>
      <c r="L419" s="683">
        <f>K419/J419</f>
        <v>0.4544262758366238</v>
      </c>
    </row>
    <row r="420" spans="1:12" ht="15" customHeight="1">
      <c r="A420" s="6"/>
      <c r="B420" s="10"/>
      <c r="C420" s="20" t="s">
        <v>3</v>
      </c>
      <c r="D420" s="12" t="s">
        <v>214</v>
      </c>
      <c r="E420" s="12"/>
      <c r="F420" s="12"/>
      <c r="G420" s="121"/>
      <c r="H420" s="265"/>
      <c r="I420" s="226">
        <f>SUM(I396,I273,I242,I229,I206)</f>
        <v>636635</v>
      </c>
      <c r="J420" s="226">
        <f>SUM(J396,J273,J242,J229,J206)</f>
        <v>636935</v>
      </c>
      <c r="K420" s="226">
        <f>SUM(K397,K370,K273,K243,K230,K206)</f>
        <v>288415</v>
      </c>
      <c r="L420" s="684">
        <f>K420/J420</f>
        <v>0.45281700644492767</v>
      </c>
    </row>
    <row r="421" spans="1:12" ht="15" customHeight="1">
      <c r="A421" s="6"/>
      <c r="B421" s="10"/>
      <c r="C421" s="20" t="s">
        <v>7</v>
      </c>
      <c r="D421" s="12" t="s">
        <v>216</v>
      </c>
      <c r="E421" s="12"/>
      <c r="F421" s="12"/>
      <c r="G421" s="121"/>
      <c r="H421" s="265"/>
      <c r="I421" s="226"/>
      <c r="J421" s="226"/>
      <c r="K421" s="226">
        <f>SUM(K399,K274)</f>
        <v>1025</v>
      </c>
      <c r="L421" s="684">
        <v>0</v>
      </c>
    </row>
    <row r="422" spans="1:12" s="132" customFormat="1" ht="15" customHeight="1">
      <c r="A422" s="133"/>
      <c r="B422" s="10" t="s">
        <v>86</v>
      </c>
      <c r="C422" s="16" t="s">
        <v>209</v>
      </c>
      <c r="D422" s="16"/>
      <c r="E422" s="16"/>
      <c r="F422" s="16"/>
      <c r="G422" s="122"/>
      <c r="H422" s="264"/>
      <c r="I422" s="217">
        <v>0</v>
      </c>
      <c r="J422" s="217">
        <f>SUM(J423:J424)</f>
        <v>1951</v>
      </c>
      <c r="K422" s="217">
        <f>SUM(K423:K424)</f>
        <v>6680</v>
      </c>
      <c r="L422" s="683">
        <f>K422/J422</f>
        <v>3.4238851870835467</v>
      </c>
    </row>
    <row r="423" spans="1:12" ht="15" customHeight="1">
      <c r="A423" s="6"/>
      <c r="B423" s="10"/>
      <c r="C423" s="20" t="s">
        <v>3</v>
      </c>
      <c r="D423" s="12" t="s">
        <v>160</v>
      </c>
      <c r="E423" s="12"/>
      <c r="F423" s="12"/>
      <c r="G423" s="121"/>
      <c r="H423" s="265"/>
      <c r="I423" s="226">
        <v>0</v>
      </c>
      <c r="J423" s="226">
        <f>SUM(J358,J344,J289)</f>
        <v>1209</v>
      </c>
      <c r="K423" s="226">
        <f>SUM(K358,K344,K289,K331)</f>
        <v>6680</v>
      </c>
      <c r="L423" s="684">
        <f>K423/J423</f>
        <v>5.525227460711331</v>
      </c>
    </row>
    <row r="424" spans="1:12" ht="15" customHeight="1">
      <c r="A424" s="6"/>
      <c r="B424" s="10"/>
      <c r="C424" s="20" t="s">
        <v>7</v>
      </c>
      <c r="D424" s="12" t="s">
        <v>125</v>
      </c>
      <c r="E424" s="12"/>
      <c r="F424" s="12"/>
      <c r="G424" s="121"/>
      <c r="H424" s="265"/>
      <c r="I424" s="226">
        <v>0</v>
      </c>
      <c r="J424" s="226">
        <f>SUM(J359)</f>
        <v>742</v>
      </c>
      <c r="K424" s="226">
        <f>SUM(K359)</f>
        <v>0</v>
      </c>
      <c r="L424" s="684">
        <f>K424/J424</f>
        <v>0</v>
      </c>
    </row>
    <row r="425" spans="1:12" s="132" customFormat="1" ht="15" customHeight="1">
      <c r="A425" s="133"/>
      <c r="B425" s="10" t="s">
        <v>88</v>
      </c>
      <c r="C425" s="16" t="s">
        <v>170</v>
      </c>
      <c r="D425" s="16"/>
      <c r="E425" s="16"/>
      <c r="F425" s="16"/>
      <c r="G425" s="122"/>
      <c r="H425" s="264"/>
      <c r="I425" s="217"/>
      <c r="J425" s="217"/>
      <c r="K425" s="217"/>
      <c r="L425" s="683"/>
    </row>
    <row r="426" spans="1:12" s="132" customFormat="1" ht="15" customHeight="1">
      <c r="A426" s="133"/>
      <c r="B426" s="10" t="s">
        <v>97</v>
      </c>
      <c r="C426" s="16" t="s">
        <v>171</v>
      </c>
      <c r="D426" s="16"/>
      <c r="E426" s="16"/>
      <c r="F426" s="16"/>
      <c r="G426" s="122"/>
      <c r="H426" s="264"/>
      <c r="I426" s="217"/>
      <c r="J426" s="217"/>
      <c r="K426" s="217"/>
      <c r="L426" s="683"/>
    </row>
    <row r="427" spans="1:12" ht="15" customHeight="1">
      <c r="A427" s="6"/>
      <c r="B427" s="10"/>
      <c r="C427" s="20" t="s">
        <v>3</v>
      </c>
      <c r="D427" s="12" t="s">
        <v>127</v>
      </c>
      <c r="E427" s="12"/>
      <c r="F427" s="12"/>
      <c r="G427" s="122"/>
      <c r="H427" s="264"/>
      <c r="I427" s="226"/>
      <c r="J427" s="226"/>
      <c r="K427" s="226"/>
      <c r="L427" s="684"/>
    </row>
    <row r="428" spans="1:12" s="132" customFormat="1" ht="15" customHeight="1">
      <c r="A428" s="133"/>
      <c r="B428" s="10" t="s">
        <v>210</v>
      </c>
      <c r="C428" s="16" t="s">
        <v>129</v>
      </c>
      <c r="D428" s="16"/>
      <c r="E428" s="16"/>
      <c r="F428" s="16"/>
      <c r="G428" s="122"/>
      <c r="H428" s="264"/>
      <c r="I428" s="217">
        <v>0</v>
      </c>
      <c r="J428" s="217">
        <f>SUM(J196,J209,J221,J233,J246,J263,J277,J290,J303,J316,J332,J345,J360,J374,J387,J402)</f>
        <v>83158</v>
      </c>
      <c r="K428" s="217">
        <f>SUM(K196,K209,K221,K233,K246,K263,K277,K290,K303,K316,K332,K345,K360,K374,K387,K402)</f>
        <v>81527</v>
      </c>
      <c r="L428" s="683">
        <f>K428/J428</f>
        <v>0.9803867336876789</v>
      </c>
    </row>
    <row r="429" spans="1:12" s="132" customFormat="1" ht="15" customHeight="1">
      <c r="A429" s="133"/>
      <c r="B429" s="10" t="s">
        <v>211</v>
      </c>
      <c r="C429" s="25" t="s">
        <v>212</v>
      </c>
      <c r="D429" s="25"/>
      <c r="E429" s="25"/>
      <c r="F429" s="25"/>
      <c r="G429" s="122"/>
      <c r="H429" s="264"/>
      <c r="I429" s="217">
        <f>SUM(I404,I318,I305,I292,I279,I265,I248,I235,I222,I211,I198,I389,I376,I362,I347,I334)</f>
        <v>1278917</v>
      </c>
      <c r="J429" s="217">
        <f>SUM(J404,J318,J305,J292,J279,J265,J248,J235,J222,J211,J198,J389,J376,J362,J347,J334,J321)</f>
        <v>1308591</v>
      </c>
      <c r="K429" s="217">
        <f>SUM(K404,K318,K305,K292,K279,K265,K248,K235,K222,K211,K198,K389,K376,K362,K347,K334,K321)</f>
        <v>666640</v>
      </c>
      <c r="L429" s="683">
        <f>K429/J429</f>
        <v>0.509433428779504</v>
      </c>
    </row>
    <row r="430" spans="1:12" ht="15" customHeight="1" thickBot="1">
      <c r="A430" s="17"/>
      <c r="B430" s="18"/>
      <c r="C430" s="21"/>
      <c r="D430" s="21"/>
      <c r="E430" s="21"/>
      <c r="F430" s="21"/>
      <c r="G430" s="123"/>
      <c r="H430" s="266"/>
      <c r="I430" s="225"/>
      <c r="J430" s="225"/>
      <c r="K430" s="225"/>
      <c r="L430" s="688"/>
    </row>
    <row r="431" spans="1:12" ht="15" customHeight="1" thickBot="1">
      <c r="A431" s="3"/>
      <c r="B431" s="4"/>
      <c r="C431" s="4"/>
      <c r="D431" s="4"/>
      <c r="E431" s="4"/>
      <c r="F431" s="4"/>
      <c r="G431" s="257"/>
      <c r="H431" s="272"/>
      <c r="I431" s="258"/>
      <c r="J431" s="258"/>
      <c r="K431" s="258"/>
      <c r="L431" s="691"/>
    </row>
    <row r="432" spans="1:12" ht="15" customHeight="1" thickBot="1">
      <c r="A432" s="23" t="s">
        <v>142</v>
      </c>
      <c r="B432" s="9"/>
      <c r="C432" s="9"/>
      <c r="D432" s="9"/>
      <c r="E432" s="9"/>
      <c r="F432" s="9"/>
      <c r="G432" s="124">
        <f>G434+G437+G441+G445+G448+G452+G451+G454</f>
        <v>0</v>
      </c>
      <c r="H432" s="263"/>
      <c r="I432" s="218">
        <f>SUM(I434,I437,I441,I445,I448,I451,I452,I454)</f>
        <v>5329439</v>
      </c>
      <c r="J432" s="218">
        <f>SUM(J434,J437,J441,J445,J448,J451,J452,J454)</f>
        <v>5879638</v>
      </c>
      <c r="K432" s="218">
        <f>SUM(K434,K437,K441,K445,K448,K451,K452,K454)</f>
        <v>3781757</v>
      </c>
      <c r="L432" s="682">
        <f>K432/J432</f>
        <v>0.6431955504743659</v>
      </c>
    </row>
    <row r="433" spans="1:12" ht="15" customHeight="1">
      <c r="A433" s="228"/>
      <c r="B433" s="221"/>
      <c r="C433" s="221"/>
      <c r="D433" s="221"/>
      <c r="E433" s="221"/>
      <c r="F433" s="221"/>
      <c r="G433" s="229"/>
      <c r="H433" s="229"/>
      <c r="I433" s="230"/>
      <c r="J433" s="230"/>
      <c r="K433" s="230"/>
      <c r="L433" s="696"/>
    </row>
    <row r="434" spans="1:12" ht="15" customHeight="1">
      <c r="A434" s="6"/>
      <c r="B434" s="10" t="s">
        <v>0</v>
      </c>
      <c r="C434" s="16" t="s">
        <v>132</v>
      </c>
      <c r="D434" s="14"/>
      <c r="E434" s="14"/>
      <c r="F434" s="14"/>
      <c r="G434" s="122"/>
      <c r="H434" s="264"/>
      <c r="I434" s="217">
        <f>SUM(I435:I436)</f>
        <v>2025314</v>
      </c>
      <c r="J434" s="217">
        <f>SUM(J435:J436)</f>
        <v>2029518</v>
      </c>
      <c r="K434" s="217">
        <f>SUM(K435:K436)</f>
        <v>1062815</v>
      </c>
      <c r="L434" s="683">
        <f aca="true" t="shared" si="8" ref="L434:L454">K434/J434</f>
        <v>0.523678528596445</v>
      </c>
    </row>
    <row r="435" spans="1:12" ht="15" customHeight="1">
      <c r="A435" s="6"/>
      <c r="B435" s="5"/>
      <c r="C435" s="20" t="s">
        <v>3</v>
      </c>
      <c r="D435" s="12" t="s">
        <v>101</v>
      </c>
      <c r="E435" s="12"/>
      <c r="F435" s="12"/>
      <c r="G435" s="121"/>
      <c r="H435" s="265"/>
      <c r="I435" s="226">
        <f>SUM(I409,I161)</f>
        <v>434030</v>
      </c>
      <c r="J435" s="226">
        <f>SUM(J409,J161)</f>
        <v>438234</v>
      </c>
      <c r="K435" s="226">
        <f>SUM(K409,K161)</f>
        <v>284137</v>
      </c>
      <c r="L435" s="684">
        <f t="shared" si="8"/>
        <v>0.6483682233692503</v>
      </c>
    </row>
    <row r="436" spans="1:12" ht="15" customHeight="1">
      <c r="A436" s="6"/>
      <c r="B436" s="5"/>
      <c r="C436" s="20" t="s">
        <v>7</v>
      </c>
      <c r="D436" s="14" t="s">
        <v>135</v>
      </c>
      <c r="E436" s="24"/>
      <c r="F436" s="14"/>
      <c r="G436" s="121"/>
      <c r="H436" s="265"/>
      <c r="I436" s="226">
        <f>SUM(I162)</f>
        <v>1591284</v>
      </c>
      <c r="J436" s="226">
        <f>SUM(J162)</f>
        <v>1591284</v>
      </c>
      <c r="K436" s="226">
        <f>SUM(K162)</f>
        <v>778678</v>
      </c>
      <c r="L436" s="684">
        <f t="shared" si="8"/>
        <v>0.4893394265260004</v>
      </c>
    </row>
    <row r="437" spans="1:12" ht="15" customHeight="1">
      <c r="A437" s="6"/>
      <c r="B437" s="10" t="s">
        <v>79</v>
      </c>
      <c r="C437" s="16" t="s">
        <v>115</v>
      </c>
      <c r="D437" s="14"/>
      <c r="E437" s="14"/>
      <c r="F437" s="14"/>
      <c r="G437" s="122"/>
      <c r="H437" s="264"/>
      <c r="I437" s="217">
        <f>SUM(I438:I440)</f>
        <v>674126</v>
      </c>
      <c r="J437" s="217">
        <f>SUM(J438:J440)</f>
        <v>849046</v>
      </c>
      <c r="K437" s="217">
        <f>SUM(K438:K440)</f>
        <v>534425</v>
      </c>
      <c r="L437" s="683">
        <f t="shared" si="8"/>
        <v>0.6294417499169657</v>
      </c>
    </row>
    <row r="438" spans="1:12" ht="15" customHeight="1">
      <c r="A438" s="6"/>
      <c r="B438" s="10"/>
      <c r="C438" s="20" t="s">
        <v>3</v>
      </c>
      <c r="D438" s="12" t="s">
        <v>213</v>
      </c>
      <c r="E438" s="12"/>
      <c r="F438" s="12"/>
      <c r="G438" s="121"/>
      <c r="H438" s="265"/>
      <c r="I438" s="226">
        <f aca="true" t="shared" si="9" ref="I438:J440">I164</f>
        <v>579196</v>
      </c>
      <c r="J438" s="226">
        <f t="shared" si="9"/>
        <v>579196</v>
      </c>
      <c r="K438" s="226">
        <f>K164</f>
        <v>308513</v>
      </c>
      <c r="L438" s="684">
        <f t="shared" si="8"/>
        <v>0.5326573387937762</v>
      </c>
    </row>
    <row r="439" spans="1:12" ht="15" customHeight="1">
      <c r="A439" s="6"/>
      <c r="B439" s="10"/>
      <c r="C439" s="20" t="s">
        <v>7</v>
      </c>
      <c r="D439" s="12" t="s">
        <v>116</v>
      </c>
      <c r="E439" s="12"/>
      <c r="F439" s="12"/>
      <c r="G439" s="121"/>
      <c r="H439" s="265"/>
      <c r="I439" s="226">
        <f t="shared" si="9"/>
        <v>1142</v>
      </c>
      <c r="J439" s="226">
        <f t="shared" si="9"/>
        <v>171272</v>
      </c>
      <c r="K439" s="226">
        <f>K165</f>
        <v>170701</v>
      </c>
      <c r="L439" s="684">
        <f t="shared" si="8"/>
        <v>0.9966661217245084</v>
      </c>
    </row>
    <row r="440" spans="1:12" ht="15" customHeight="1">
      <c r="A440" s="6"/>
      <c r="B440" s="10"/>
      <c r="C440" s="20" t="s">
        <v>39</v>
      </c>
      <c r="D440" s="12" t="s">
        <v>118</v>
      </c>
      <c r="E440" s="12"/>
      <c r="F440" s="12"/>
      <c r="G440" s="121"/>
      <c r="H440" s="265"/>
      <c r="I440" s="226">
        <f t="shared" si="9"/>
        <v>93788</v>
      </c>
      <c r="J440" s="226">
        <f t="shared" si="9"/>
        <v>98578</v>
      </c>
      <c r="K440" s="226">
        <f>K166</f>
        <v>55211</v>
      </c>
      <c r="L440" s="684">
        <f t="shared" si="8"/>
        <v>0.5600742559191706</v>
      </c>
    </row>
    <row r="441" spans="1:12" ht="15" customHeight="1">
      <c r="A441" s="6"/>
      <c r="B441" s="10" t="s">
        <v>83</v>
      </c>
      <c r="C441" s="16" t="s">
        <v>119</v>
      </c>
      <c r="D441" s="16"/>
      <c r="E441" s="16"/>
      <c r="F441" s="16"/>
      <c r="G441" s="122"/>
      <c r="H441" s="264"/>
      <c r="I441" s="217">
        <f>SUM(I442:I444)</f>
        <v>12189</v>
      </c>
      <c r="J441" s="217">
        <f>SUM(J442:J444)</f>
        <v>20130</v>
      </c>
      <c r="K441" s="217">
        <f>SUM(K442:K444)</f>
        <v>19369</v>
      </c>
      <c r="L441" s="683">
        <f t="shared" si="8"/>
        <v>0.9621957277694982</v>
      </c>
    </row>
    <row r="442" spans="1:12" ht="15" customHeight="1">
      <c r="A442" s="6"/>
      <c r="B442" s="10"/>
      <c r="C442" s="20" t="s">
        <v>3</v>
      </c>
      <c r="D442" s="12" t="s">
        <v>121</v>
      </c>
      <c r="E442" s="25"/>
      <c r="F442" s="25"/>
      <c r="G442" s="121"/>
      <c r="H442" s="265"/>
      <c r="I442" s="226">
        <f aca="true" t="shared" si="10" ref="I442:J444">I168</f>
        <v>0</v>
      </c>
      <c r="J442" s="226">
        <f t="shared" si="10"/>
        <v>7941</v>
      </c>
      <c r="K442" s="226">
        <f>K168+K416</f>
        <v>10902</v>
      </c>
      <c r="L442" s="684">
        <f t="shared" si="8"/>
        <v>1.3728749527767283</v>
      </c>
    </row>
    <row r="443" spans="1:12" ht="15" customHeight="1">
      <c r="A443" s="6"/>
      <c r="B443" s="10"/>
      <c r="C443" s="20" t="s">
        <v>7</v>
      </c>
      <c r="D443" s="12" t="s">
        <v>123</v>
      </c>
      <c r="E443" s="25"/>
      <c r="F443" s="25"/>
      <c r="G443" s="121"/>
      <c r="H443" s="265"/>
      <c r="I443" s="226">
        <f t="shared" si="10"/>
        <v>329</v>
      </c>
      <c r="J443" s="226">
        <f t="shared" si="10"/>
        <v>329</v>
      </c>
      <c r="K443" s="226">
        <f>K169</f>
        <v>0</v>
      </c>
      <c r="L443" s="684">
        <f t="shared" si="8"/>
        <v>0</v>
      </c>
    </row>
    <row r="444" spans="1:12" ht="15" customHeight="1">
      <c r="A444" s="6"/>
      <c r="B444" s="10"/>
      <c r="C444" s="20" t="s">
        <v>39</v>
      </c>
      <c r="D444" s="12" t="s">
        <v>122</v>
      </c>
      <c r="E444" s="25"/>
      <c r="F444" s="25"/>
      <c r="G444" s="121"/>
      <c r="H444" s="265"/>
      <c r="I444" s="226">
        <f t="shared" si="10"/>
        <v>11860</v>
      </c>
      <c r="J444" s="226">
        <f t="shared" si="10"/>
        <v>11860</v>
      </c>
      <c r="K444" s="226">
        <f>K170</f>
        <v>8467</v>
      </c>
      <c r="L444" s="684">
        <f t="shared" si="8"/>
        <v>0.7139123102866779</v>
      </c>
    </row>
    <row r="445" spans="1:12" ht="15" customHeight="1">
      <c r="A445" s="6"/>
      <c r="B445" s="10" t="s">
        <v>85</v>
      </c>
      <c r="C445" s="16" t="s">
        <v>215</v>
      </c>
      <c r="D445" s="16"/>
      <c r="E445" s="16"/>
      <c r="F445" s="16"/>
      <c r="G445" s="122"/>
      <c r="H445" s="264"/>
      <c r="I445" s="217">
        <f>SUM(I446:I447)</f>
        <v>1111508</v>
      </c>
      <c r="J445" s="217">
        <f>SUM(J446:J447)</f>
        <v>1104120</v>
      </c>
      <c r="K445" s="217">
        <f>SUM(K446:K447)</f>
        <v>656586</v>
      </c>
      <c r="L445" s="683">
        <f t="shared" si="8"/>
        <v>0.5946690577111183</v>
      </c>
    </row>
    <row r="446" spans="1:12" ht="15" customHeight="1">
      <c r="A446" s="6"/>
      <c r="B446" s="10"/>
      <c r="C446" s="20" t="s">
        <v>3</v>
      </c>
      <c r="D446" s="12" t="s">
        <v>214</v>
      </c>
      <c r="E446" s="12"/>
      <c r="F446" s="12"/>
      <c r="G446" s="121"/>
      <c r="H446" s="265"/>
      <c r="I446" s="226">
        <f aca="true" t="shared" si="11" ref="I446:K447">SUM(I420,I172)</f>
        <v>986976</v>
      </c>
      <c r="J446" s="226">
        <f t="shared" si="11"/>
        <v>759255</v>
      </c>
      <c r="K446" s="226">
        <f t="shared" si="11"/>
        <v>319905</v>
      </c>
      <c r="L446" s="684">
        <f t="shared" si="8"/>
        <v>0.4213406563012427</v>
      </c>
    </row>
    <row r="447" spans="1:12" ht="15" customHeight="1">
      <c r="A447" s="6"/>
      <c r="B447" s="10"/>
      <c r="C447" s="20" t="s">
        <v>7</v>
      </c>
      <c r="D447" s="12" t="s">
        <v>216</v>
      </c>
      <c r="E447" s="12"/>
      <c r="F447" s="12"/>
      <c r="G447" s="121"/>
      <c r="H447" s="265"/>
      <c r="I447" s="226">
        <f t="shared" si="11"/>
        <v>124532</v>
      </c>
      <c r="J447" s="226">
        <f t="shared" si="11"/>
        <v>344865</v>
      </c>
      <c r="K447" s="226">
        <f t="shared" si="11"/>
        <v>336681</v>
      </c>
      <c r="L447" s="684">
        <f t="shared" si="8"/>
        <v>0.9762689748162324</v>
      </c>
    </row>
    <row r="448" spans="1:12" ht="15" customHeight="1">
      <c r="A448" s="6"/>
      <c r="B448" s="10" t="s">
        <v>86</v>
      </c>
      <c r="C448" s="16" t="s">
        <v>209</v>
      </c>
      <c r="D448" s="14"/>
      <c r="E448" s="14"/>
      <c r="F448" s="14"/>
      <c r="G448" s="122"/>
      <c r="H448" s="264"/>
      <c r="I448" s="217">
        <f>SUM(I449:I450)</f>
        <v>0</v>
      </c>
      <c r="J448" s="217">
        <f>SUM(J449:J450)</f>
        <v>1951</v>
      </c>
      <c r="K448" s="217">
        <f>SUM(K449:K450)</f>
        <v>6758</v>
      </c>
      <c r="L448" s="683">
        <f t="shared" si="8"/>
        <v>3.4638646847770374</v>
      </c>
    </row>
    <row r="449" spans="1:12" ht="15" customHeight="1">
      <c r="A449" s="6"/>
      <c r="B449" s="10"/>
      <c r="C449" s="20" t="s">
        <v>3</v>
      </c>
      <c r="D449" s="12" t="s">
        <v>160</v>
      </c>
      <c r="E449" s="12"/>
      <c r="F449" s="12"/>
      <c r="G449" s="121"/>
      <c r="H449" s="265"/>
      <c r="I449" s="226">
        <f aca="true" t="shared" si="12" ref="I449:K450">SUM(I423,I175)</f>
        <v>0</v>
      </c>
      <c r="J449" s="226">
        <f t="shared" si="12"/>
        <v>1209</v>
      </c>
      <c r="K449" s="226">
        <f t="shared" si="12"/>
        <v>6699</v>
      </c>
      <c r="L449" s="684">
        <f t="shared" si="8"/>
        <v>5.540942928039702</v>
      </c>
    </row>
    <row r="450" spans="1:12" ht="15" customHeight="1">
      <c r="A450" s="6"/>
      <c r="B450" s="10"/>
      <c r="C450" s="20" t="s">
        <v>7</v>
      </c>
      <c r="D450" s="12" t="s">
        <v>125</v>
      </c>
      <c r="E450" s="12"/>
      <c r="F450" s="12"/>
      <c r="G450" s="121"/>
      <c r="H450" s="265"/>
      <c r="I450" s="226">
        <f t="shared" si="12"/>
        <v>0</v>
      </c>
      <c r="J450" s="226">
        <f t="shared" si="12"/>
        <v>742</v>
      </c>
      <c r="K450" s="226">
        <f t="shared" si="12"/>
        <v>59</v>
      </c>
      <c r="L450" s="684">
        <f t="shared" si="8"/>
        <v>0.07951482479784366</v>
      </c>
    </row>
    <row r="451" spans="1:12" ht="27" customHeight="1">
      <c r="A451" s="6"/>
      <c r="B451" s="10" t="s">
        <v>88</v>
      </c>
      <c r="C451" s="820" t="s">
        <v>266</v>
      </c>
      <c r="D451" s="820"/>
      <c r="E451" s="820"/>
      <c r="F451" s="821"/>
      <c r="G451" s="122"/>
      <c r="H451" s="264"/>
      <c r="I451" s="217">
        <f>I177</f>
        <v>3800</v>
      </c>
      <c r="J451" s="217">
        <f>J177</f>
        <v>3800</v>
      </c>
      <c r="K451" s="217">
        <f>K177</f>
        <v>1625</v>
      </c>
      <c r="L451" s="683">
        <f t="shared" si="8"/>
        <v>0.4276315789473684</v>
      </c>
    </row>
    <row r="452" spans="1:12" ht="15" customHeight="1">
      <c r="A452" s="6"/>
      <c r="B452" s="10" t="s">
        <v>97</v>
      </c>
      <c r="C452" s="16" t="s">
        <v>171</v>
      </c>
      <c r="D452" s="14"/>
      <c r="E452" s="14"/>
      <c r="F452" s="14"/>
      <c r="G452" s="122"/>
      <c r="H452" s="264"/>
      <c r="I452" s="217">
        <f>SUM(I453:I453)</f>
        <v>369263</v>
      </c>
      <c r="J452" s="217">
        <f>SUM(J453:J453)</f>
        <v>369263</v>
      </c>
      <c r="K452" s="217">
        <f>SUM(K453:K453)</f>
        <v>0</v>
      </c>
      <c r="L452" s="683">
        <f t="shared" si="8"/>
        <v>0</v>
      </c>
    </row>
    <row r="453" spans="1:12" ht="15" customHeight="1">
      <c r="A453" s="6"/>
      <c r="B453" s="10"/>
      <c r="C453" s="20" t="s">
        <v>3</v>
      </c>
      <c r="D453" s="12" t="s">
        <v>127</v>
      </c>
      <c r="E453" s="12"/>
      <c r="F453" s="12"/>
      <c r="G453" s="121"/>
      <c r="H453" s="265"/>
      <c r="I453" s="226">
        <f>I180</f>
        <v>369263</v>
      </c>
      <c r="J453" s="226">
        <f>J180</f>
        <v>369263</v>
      </c>
      <c r="K453" s="226">
        <f>K180</f>
        <v>0</v>
      </c>
      <c r="L453" s="684">
        <f t="shared" si="8"/>
        <v>0</v>
      </c>
    </row>
    <row r="454" spans="1:12" ht="15" customHeight="1">
      <c r="A454" s="6"/>
      <c r="B454" s="10" t="s">
        <v>210</v>
      </c>
      <c r="C454" s="16" t="s">
        <v>129</v>
      </c>
      <c r="D454" s="14"/>
      <c r="E454" s="14"/>
      <c r="F454" s="14"/>
      <c r="G454" s="122"/>
      <c r="H454" s="264"/>
      <c r="I454" s="217">
        <f>I181</f>
        <v>1133239</v>
      </c>
      <c r="J454" s="217">
        <f>J181+J428</f>
        <v>1501810</v>
      </c>
      <c r="K454" s="217">
        <f>K181+K428</f>
        <v>1500179</v>
      </c>
      <c r="L454" s="683">
        <f t="shared" si="8"/>
        <v>0.998913977134258</v>
      </c>
    </row>
    <row r="455" spans="1:12" ht="15" customHeight="1">
      <c r="A455" s="6"/>
      <c r="B455" s="10"/>
      <c r="C455" s="89"/>
      <c r="D455" s="15"/>
      <c r="E455" s="15"/>
      <c r="F455" s="15"/>
      <c r="G455" s="122"/>
      <c r="H455" s="264"/>
      <c r="I455" s="217"/>
      <c r="J455" s="217"/>
      <c r="K455" s="217"/>
      <c r="L455" s="683"/>
    </row>
    <row r="456" spans="1:12" ht="15" customHeight="1">
      <c r="A456" s="6"/>
      <c r="B456" s="88" t="s">
        <v>211</v>
      </c>
      <c r="C456" s="24" t="s">
        <v>217</v>
      </c>
      <c r="D456" s="24"/>
      <c r="E456" s="24"/>
      <c r="F456" s="24"/>
      <c r="G456" s="130"/>
      <c r="H456" s="278"/>
      <c r="I456" s="226">
        <f>SUM(I429,I182)</f>
        <v>1279717</v>
      </c>
      <c r="J456" s="226">
        <f>SUM(J429,J182)</f>
        <v>1309391</v>
      </c>
      <c r="K456" s="226">
        <f>SUM(K429,K182)</f>
        <v>667040</v>
      </c>
      <c r="L456" s="684">
        <f>K456/J456</f>
        <v>0.5094276652275752</v>
      </c>
    </row>
    <row r="457" spans="1:12" ht="15" customHeight="1" thickBot="1">
      <c r="A457" s="17"/>
      <c r="B457" s="18"/>
      <c r="C457" s="18"/>
      <c r="D457" s="18"/>
      <c r="E457" s="18"/>
      <c r="F457" s="18"/>
      <c r="G457" s="123"/>
      <c r="H457" s="266"/>
      <c r="I457" s="225"/>
      <c r="J457" s="225"/>
      <c r="K457" s="225"/>
      <c r="L457" s="688"/>
    </row>
  </sheetData>
  <sheetProtection/>
  <mergeCells count="10">
    <mergeCell ref="C177:F177"/>
    <mergeCell ref="C451:F451"/>
    <mergeCell ref="C102:F102"/>
    <mergeCell ref="A2:F3"/>
    <mergeCell ref="A4:F4"/>
    <mergeCell ref="A131:F131"/>
    <mergeCell ref="A146:F146"/>
    <mergeCell ref="C110:F110"/>
    <mergeCell ref="C106:F106"/>
    <mergeCell ref="A117:F11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1"/>
  <headerFooter alignWithMargins="0">
    <oddHeader>&amp;C1. sz. melléklet
a 21/2009. (VIII.27.) Ök. rendelethez</oddHeader>
    <oddFooter>&amp;L&amp;D&amp;C&amp;P</oddFooter>
  </headerFooter>
  <rowBreaks count="18" manualBreakCount="18">
    <brk id="30" max="11" man="1"/>
    <brk id="61" max="11" man="1"/>
    <brk id="95" max="11" man="1"/>
    <brk id="116" max="11" man="1"/>
    <brk id="130" max="11" man="1"/>
    <brk id="157" max="11" man="1"/>
    <brk id="183" max="11" man="1"/>
    <brk id="212" max="11" man="1"/>
    <brk id="236" max="11" man="1"/>
    <brk id="253" max="11" man="1"/>
    <brk id="280" max="11" man="1"/>
    <brk id="306" max="11" man="1"/>
    <brk id="322" max="11" man="1"/>
    <brk id="348" max="11" man="1"/>
    <brk id="377" max="11" man="1"/>
    <brk id="390" max="255" man="1"/>
    <brk id="405" max="11" man="1"/>
    <brk id="43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Q27" sqref="Q27:R27"/>
    </sheetView>
  </sheetViews>
  <sheetFormatPr defaultColWidth="9.140625" defaultRowHeight="12.75"/>
  <cols>
    <col min="1" max="1" width="8.7109375" style="406" customWidth="1"/>
    <col min="2" max="4" width="10.7109375" style="406" customWidth="1"/>
    <col min="5" max="5" width="30.7109375" style="406" customWidth="1"/>
    <col min="6" max="8" width="20.7109375" style="406" customWidth="1"/>
    <col min="9" max="16384" width="9.140625" style="406" customWidth="1"/>
  </cols>
  <sheetData>
    <row r="1" spans="1:6" ht="12.75">
      <c r="A1" s="939"/>
      <c r="B1" s="939"/>
      <c r="C1" s="939"/>
      <c r="D1" s="939"/>
      <c r="E1" s="939"/>
      <c r="F1" s="939"/>
    </row>
    <row r="2" spans="1:6" ht="12.75">
      <c r="A2" s="939"/>
      <c r="B2" s="939"/>
      <c r="C2" s="939"/>
      <c r="D2" s="939"/>
      <c r="E2" s="939"/>
      <c r="F2" s="939"/>
    </row>
    <row r="3" spans="1:5" ht="12.75">
      <c r="A3" s="551"/>
      <c r="B3" s="551"/>
      <c r="C3" s="551"/>
      <c r="D3" s="551"/>
      <c r="E3" s="551"/>
    </row>
    <row r="4" spans="1:8" ht="12.75">
      <c r="A4" s="939" t="s">
        <v>458</v>
      </c>
      <c r="B4" s="939"/>
      <c r="C4" s="939"/>
      <c r="D4" s="939"/>
      <c r="E4" s="939"/>
      <c r="F4" s="939"/>
      <c r="G4" s="939"/>
      <c r="H4" s="939"/>
    </row>
    <row r="5" spans="1:5" ht="12.75">
      <c r="A5" s="551"/>
      <c r="B5" s="551"/>
      <c r="C5" s="551"/>
      <c r="D5" s="551"/>
      <c r="E5" s="551"/>
    </row>
    <row r="6" spans="1:8" ht="13.5" thickBot="1">
      <c r="A6" s="430"/>
      <c r="B6" s="430"/>
      <c r="C6" s="430"/>
      <c r="D6" s="430"/>
      <c r="E6" s="430"/>
      <c r="F6" s="447"/>
      <c r="H6" s="447" t="s">
        <v>325</v>
      </c>
    </row>
    <row r="7" spans="1:8" ht="12.75" customHeight="1">
      <c r="A7" s="1041" t="s">
        <v>362</v>
      </c>
      <c r="B7" s="1043" t="s">
        <v>363</v>
      </c>
      <c r="C7" s="1044"/>
      <c r="D7" s="1044"/>
      <c r="E7" s="1045"/>
      <c r="F7" s="1049" t="s">
        <v>461</v>
      </c>
      <c r="G7" s="1049" t="s">
        <v>549</v>
      </c>
      <c r="H7" s="1049" t="s">
        <v>688</v>
      </c>
    </row>
    <row r="8" spans="1:8" ht="12.75">
      <c r="A8" s="1042"/>
      <c r="B8" s="1046"/>
      <c r="C8" s="1047"/>
      <c r="D8" s="1047"/>
      <c r="E8" s="1048"/>
      <c r="F8" s="1050"/>
      <c r="G8" s="1050"/>
      <c r="H8" s="1050"/>
    </row>
    <row r="9" spans="1:8" ht="12.75">
      <c r="A9" s="560" t="s">
        <v>83</v>
      </c>
      <c r="B9" s="994" t="s">
        <v>119</v>
      </c>
      <c r="C9" s="973"/>
      <c r="D9" s="973"/>
      <c r="E9" s="974"/>
      <c r="F9" s="542"/>
      <c r="G9" s="542"/>
      <c r="H9" s="542"/>
    </row>
    <row r="10" spans="1:8" ht="12.75">
      <c r="A10" s="561" t="s">
        <v>3</v>
      </c>
      <c r="B10" s="1038" t="s">
        <v>121</v>
      </c>
      <c r="C10" s="1039"/>
      <c r="D10" s="1039"/>
      <c r="E10" s="1005"/>
      <c r="F10" s="528"/>
      <c r="G10" s="528"/>
      <c r="H10" s="528"/>
    </row>
    <row r="11" spans="1:8" ht="12.75" customHeight="1">
      <c r="A11" s="562" t="s">
        <v>7</v>
      </c>
      <c r="B11" s="1054" t="s">
        <v>122</v>
      </c>
      <c r="C11" s="1055"/>
      <c r="D11" s="1055"/>
      <c r="E11" s="1056"/>
      <c r="F11" s="528"/>
      <c r="G11" s="528"/>
      <c r="H11" s="528"/>
    </row>
    <row r="12" spans="1:8" ht="12.75">
      <c r="A12" s="562" t="s">
        <v>39</v>
      </c>
      <c r="B12" s="1057" t="s">
        <v>123</v>
      </c>
      <c r="C12" s="1058"/>
      <c r="D12" s="1058"/>
      <c r="E12" s="1059"/>
      <c r="F12" s="532"/>
      <c r="G12" s="532"/>
      <c r="H12" s="532"/>
    </row>
    <row r="13" spans="1:8" ht="12.75">
      <c r="A13" s="525" t="s">
        <v>85</v>
      </c>
      <c r="B13" s="994" t="s">
        <v>216</v>
      </c>
      <c r="C13" s="973"/>
      <c r="D13" s="973"/>
      <c r="E13" s="974"/>
      <c r="F13" s="526"/>
      <c r="G13" s="526"/>
      <c r="H13" s="526"/>
    </row>
    <row r="14" spans="1:8" ht="12.75" customHeight="1">
      <c r="A14" s="525" t="s">
        <v>86</v>
      </c>
      <c r="B14" s="1060" t="s">
        <v>388</v>
      </c>
      <c r="C14" s="1061"/>
      <c r="D14" s="1061"/>
      <c r="E14" s="1062"/>
      <c r="F14" s="526"/>
      <c r="G14" s="526"/>
      <c r="H14" s="526"/>
    </row>
    <row r="15" spans="1:8" ht="12.75">
      <c r="A15" s="525" t="s">
        <v>88</v>
      </c>
      <c r="B15" s="533" t="s">
        <v>455</v>
      </c>
      <c r="C15" s="519"/>
      <c r="D15" s="519"/>
      <c r="E15" s="520"/>
      <c r="F15" s="526"/>
      <c r="G15" s="526"/>
      <c r="H15" s="526"/>
    </row>
    <row r="16" spans="1:8" ht="12.75">
      <c r="A16" s="563" t="s">
        <v>210</v>
      </c>
      <c r="B16" s="994" t="s">
        <v>389</v>
      </c>
      <c r="C16" s="973"/>
      <c r="D16" s="973"/>
      <c r="E16" s="974"/>
      <c r="F16" s="564"/>
      <c r="G16" s="564"/>
      <c r="H16" s="564"/>
    </row>
    <row r="17" spans="1:8" ht="16.5" thickBot="1">
      <c r="A17" s="565"/>
      <c r="B17" s="1051" t="s">
        <v>380</v>
      </c>
      <c r="C17" s="1052"/>
      <c r="D17" s="1052"/>
      <c r="E17" s="1053"/>
      <c r="F17" s="538"/>
      <c r="G17" s="538"/>
      <c r="H17" s="538"/>
    </row>
    <row r="18" spans="1:5" ht="12.75">
      <c r="A18" s="566"/>
      <c r="B18" s="567"/>
      <c r="C18" s="567"/>
      <c r="D18" s="567"/>
      <c r="E18" s="567"/>
    </row>
    <row r="19" spans="1:5" ht="12.75">
      <c r="A19" s="566"/>
      <c r="B19" s="567"/>
      <c r="C19" s="567"/>
      <c r="D19" s="567"/>
      <c r="E19" s="567"/>
    </row>
    <row r="21" ht="13.5" thickBot="1"/>
    <row r="22" spans="1:8" ht="12.75">
      <c r="A22" s="568" t="s">
        <v>0</v>
      </c>
      <c r="B22" s="1035" t="s">
        <v>390</v>
      </c>
      <c r="C22" s="1036"/>
      <c r="D22" s="1036"/>
      <c r="E22" s="1037"/>
      <c r="F22" s="569"/>
      <c r="G22" s="569"/>
      <c r="H22" s="569"/>
    </row>
    <row r="23" spans="1:8" ht="12.75">
      <c r="A23" s="562" t="s">
        <v>120</v>
      </c>
      <c r="B23" s="1038" t="s">
        <v>391</v>
      </c>
      <c r="C23" s="1039"/>
      <c r="D23" s="1039"/>
      <c r="E23" s="1005"/>
      <c r="F23" s="570"/>
      <c r="G23" s="570"/>
      <c r="H23" s="570"/>
    </row>
    <row r="24" spans="1:8" ht="12.75">
      <c r="A24" s="562" t="s">
        <v>7</v>
      </c>
      <c r="B24" s="1040" t="s">
        <v>392</v>
      </c>
      <c r="C24" s="992"/>
      <c r="D24" s="992"/>
      <c r="E24" s="993"/>
      <c r="F24" s="570"/>
      <c r="G24" s="570"/>
      <c r="H24" s="570"/>
    </row>
    <row r="25" spans="1:8" ht="12.75" customHeight="1">
      <c r="A25" s="571" t="s">
        <v>39</v>
      </c>
      <c r="B25" s="1027" t="s">
        <v>393</v>
      </c>
      <c r="C25" s="1028"/>
      <c r="D25" s="1028"/>
      <c r="E25" s="1029"/>
      <c r="F25" s="570"/>
      <c r="G25" s="570"/>
      <c r="H25" s="570"/>
    </row>
    <row r="26" spans="1:8" ht="12.75">
      <c r="A26" s="563" t="s">
        <v>83</v>
      </c>
      <c r="B26" s="1030" t="s">
        <v>396</v>
      </c>
      <c r="C26" s="999"/>
      <c r="D26" s="999"/>
      <c r="E26" s="1000"/>
      <c r="F26" s="572"/>
      <c r="G26" s="572"/>
      <c r="H26" s="572"/>
    </row>
    <row r="27" spans="1:8" ht="12.75">
      <c r="A27" s="563" t="s">
        <v>86</v>
      </c>
      <c r="B27" s="1031" t="s">
        <v>397</v>
      </c>
      <c r="C27" s="1032"/>
      <c r="D27" s="1032"/>
      <c r="E27" s="1033"/>
      <c r="F27" s="572"/>
      <c r="G27" s="572"/>
      <c r="H27" s="572"/>
    </row>
    <row r="28" spans="1:8" ht="16.5" thickBot="1">
      <c r="A28" s="565"/>
      <c r="B28" s="1034" t="s">
        <v>386</v>
      </c>
      <c r="C28" s="1001"/>
      <c r="D28" s="1001"/>
      <c r="E28" s="1002"/>
      <c r="F28" s="573"/>
      <c r="G28" s="573"/>
      <c r="H28" s="573"/>
    </row>
    <row r="31" spans="1:5" ht="12.75">
      <c r="A31" s="430"/>
      <c r="B31" s="430"/>
      <c r="C31" s="430"/>
      <c r="D31" s="430"/>
      <c r="E31" s="430"/>
    </row>
    <row r="32" spans="1:5" ht="12.75">
      <c r="A32" s="430"/>
      <c r="B32" s="430"/>
      <c r="C32" s="430"/>
      <c r="D32" s="430"/>
      <c r="E32" s="430"/>
    </row>
  </sheetData>
  <sheetProtection/>
  <mergeCells count="23">
    <mergeCell ref="H7:H8"/>
    <mergeCell ref="A4:H4"/>
    <mergeCell ref="B17:E17"/>
    <mergeCell ref="B11:E11"/>
    <mergeCell ref="B12:E12"/>
    <mergeCell ref="B13:E13"/>
    <mergeCell ref="B14:E14"/>
    <mergeCell ref="B10:E10"/>
    <mergeCell ref="B16:E16"/>
    <mergeCell ref="G7:G8"/>
    <mergeCell ref="A1:F1"/>
    <mergeCell ref="A2:F2"/>
    <mergeCell ref="A7:A8"/>
    <mergeCell ref="B7:E8"/>
    <mergeCell ref="F7:F8"/>
    <mergeCell ref="B9:E9"/>
    <mergeCell ref="B25:E25"/>
    <mergeCell ref="B26:E26"/>
    <mergeCell ref="B27:E27"/>
    <mergeCell ref="B28:E28"/>
    <mergeCell ref="B22:E22"/>
    <mergeCell ref="B23:E23"/>
    <mergeCell ref="B24:E2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&amp;C7.b. sz. melléklet
a 21/2009. (VIII.27.) Ök. rendelethez&amp;R
7.b. sz. melléklet
</oddHeader>
    <oddFooter>&amp;L&amp;D&amp;C&amp;P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">
      <selection activeCell="Q27" sqref="Q27:R27"/>
    </sheetView>
  </sheetViews>
  <sheetFormatPr defaultColWidth="9.140625" defaultRowHeight="12.75"/>
  <cols>
    <col min="1" max="1" width="8.7109375" style="406" customWidth="1"/>
    <col min="2" max="4" width="10.7109375" style="406" customWidth="1"/>
    <col min="5" max="5" width="30.7109375" style="406" customWidth="1"/>
    <col min="6" max="8" width="20.7109375" style="406" customWidth="1"/>
    <col min="9" max="16384" width="9.140625" style="406" customWidth="1"/>
  </cols>
  <sheetData>
    <row r="1" spans="1:6" ht="12.75">
      <c r="A1" s="939"/>
      <c r="B1" s="939"/>
      <c r="C1" s="939"/>
      <c r="D1" s="939"/>
      <c r="E1" s="939"/>
      <c r="F1" s="939"/>
    </row>
    <row r="2" spans="1:6" ht="12.75">
      <c r="A2" s="939"/>
      <c r="B2" s="939"/>
      <c r="C2" s="939"/>
      <c r="D2" s="939"/>
      <c r="E2" s="939"/>
      <c r="F2" s="939"/>
    </row>
    <row r="3" spans="1:5" ht="12.75">
      <c r="A3" s="404"/>
      <c r="B3" s="404"/>
      <c r="C3" s="404"/>
      <c r="D3" s="404"/>
      <c r="E3" s="404"/>
    </row>
    <row r="4" spans="1:8" ht="12.75">
      <c r="A4" s="939" t="s">
        <v>459</v>
      </c>
      <c r="B4" s="939"/>
      <c r="C4" s="939"/>
      <c r="D4" s="939"/>
      <c r="E4" s="939"/>
      <c r="F4" s="939"/>
      <c r="G4" s="939"/>
      <c r="H4" s="939"/>
    </row>
    <row r="5" spans="1:5" ht="12.75">
      <c r="A5" s="430"/>
      <c r="B5" s="430"/>
      <c r="C5" s="430"/>
      <c r="D5" s="430"/>
      <c r="E5" s="430"/>
    </row>
    <row r="6" spans="1:5" ht="12.75">
      <c r="A6" s="430"/>
      <c r="B6" s="430"/>
      <c r="C6" s="430"/>
      <c r="D6" s="430"/>
      <c r="E6" s="430"/>
    </row>
    <row r="7" spans="1:8" ht="13.5" thickBot="1">
      <c r="A7" s="430"/>
      <c r="B7" s="430"/>
      <c r="C7" s="430"/>
      <c r="D7" s="430"/>
      <c r="E7" s="430"/>
      <c r="F7" s="447"/>
      <c r="G7" s="447"/>
      <c r="H7" s="447" t="s">
        <v>325</v>
      </c>
    </row>
    <row r="8" spans="1:8" ht="12.75" customHeight="1">
      <c r="A8" s="981" t="s">
        <v>362</v>
      </c>
      <c r="B8" s="983" t="s">
        <v>363</v>
      </c>
      <c r="C8" s="983"/>
      <c r="D8" s="983"/>
      <c r="E8" s="983"/>
      <c r="F8" s="1049" t="s">
        <v>461</v>
      </c>
      <c r="G8" s="1049" t="s">
        <v>549</v>
      </c>
      <c r="H8" s="1049" t="s">
        <v>688</v>
      </c>
    </row>
    <row r="9" spans="1:8" ht="12.75">
      <c r="A9" s="982"/>
      <c r="B9" s="984"/>
      <c r="C9" s="984"/>
      <c r="D9" s="984"/>
      <c r="E9" s="984"/>
      <c r="F9" s="1050"/>
      <c r="G9" s="1050"/>
      <c r="H9" s="1050"/>
    </row>
    <row r="10" spans="1:8" ht="12.75">
      <c r="A10" s="560" t="s">
        <v>83</v>
      </c>
      <c r="B10" s="1063" t="s">
        <v>119</v>
      </c>
      <c r="C10" s="1063"/>
      <c r="D10" s="1063"/>
      <c r="E10" s="1063"/>
      <c r="F10" s="542"/>
      <c r="G10" s="542"/>
      <c r="H10" s="542"/>
    </row>
    <row r="11" spans="1:8" ht="12.75">
      <c r="A11" s="561" t="s">
        <v>3</v>
      </c>
      <c r="B11" s="1064" t="s">
        <v>121</v>
      </c>
      <c r="C11" s="1064"/>
      <c r="D11" s="1064"/>
      <c r="E11" s="1064"/>
      <c r="F11" s="528"/>
      <c r="G11" s="528"/>
      <c r="H11" s="528"/>
    </row>
    <row r="12" spans="1:8" ht="12.75">
      <c r="A12" s="562" t="s">
        <v>7</v>
      </c>
      <c r="B12" s="1065" t="s">
        <v>122</v>
      </c>
      <c r="C12" s="1065"/>
      <c r="D12" s="1065"/>
      <c r="E12" s="1065"/>
      <c r="F12" s="528"/>
      <c r="G12" s="528"/>
      <c r="H12" s="528"/>
    </row>
    <row r="13" spans="1:8" ht="12.75">
      <c r="A13" s="562" t="s">
        <v>39</v>
      </c>
      <c r="B13" s="1065" t="s">
        <v>123</v>
      </c>
      <c r="C13" s="1065"/>
      <c r="D13" s="1065"/>
      <c r="E13" s="1065"/>
      <c r="F13" s="532"/>
      <c r="G13" s="532"/>
      <c r="H13" s="532"/>
    </row>
    <row r="14" spans="1:8" ht="12.75">
      <c r="A14" s="525" t="s">
        <v>85</v>
      </c>
      <c r="B14" s="1063" t="s">
        <v>216</v>
      </c>
      <c r="C14" s="1063"/>
      <c r="D14" s="1063"/>
      <c r="E14" s="1063"/>
      <c r="F14" s="526"/>
      <c r="G14" s="526"/>
      <c r="H14" s="526"/>
    </row>
    <row r="15" spans="1:8" ht="12.75">
      <c r="A15" s="525" t="s">
        <v>86</v>
      </c>
      <c r="B15" s="1060" t="s">
        <v>388</v>
      </c>
      <c r="C15" s="1061"/>
      <c r="D15" s="1061"/>
      <c r="E15" s="1062"/>
      <c r="F15" s="526"/>
      <c r="G15" s="526"/>
      <c r="H15" s="526"/>
    </row>
    <row r="16" spans="1:8" ht="12.75">
      <c r="A16" s="525" t="s">
        <v>88</v>
      </c>
      <c r="B16" s="1060" t="s">
        <v>360</v>
      </c>
      <c r="C16" s="1061"/>
      <c r="D16" s="1061"/>
      <c r="E16" s="1062"/>
      <c r="F16" s="526"/>
      <c r="G16" s="526"/>
      <c r="H16" s="526"/>
    </row>
    <row r="17" spans="1:8" ht="12.75">
      <c r="A17" s="563" t="s">
        <v>210</v>
      </c>
      <c r="B17" s="1066" t="s">
        <v>389</v>
      </c>
      <c r="C17" s="1066"/>
      <c r="D17" s="1066"/>
      <c r="E17" s="1066"/>
      <c r="F17" s="564"/>
      <c r="G17" s="564"/>
      <c r="H17" s="564"/>
    </row>
    <row r="18" spans="1:8" ht="16.5" thickBot="1">
      <c r="A18" s="565"/>
      <c r="B18" s="1051" t="s">
        <v>380</v>
      </c>
      <c r="C18" s="1052"/>
      <c r="D18" s="1052"/>
      <c r="E18" s="1053"/>
      <c r="F18" s="538"/>
      <c r="G18" s="538"/>
      <c r="H18" s="538"/>
    </row>
    <row r="19" spans="1:5" ht="12.75">
      <c r="A19" s="566"/>
      <c r="B19" s="567"/>
      <c r="C19" s="567"/>
      <c r="D19" s="567"/>
      <c r="E19" s="567"/>
    </row>
    <row r="20" spans="1:5" ht="12.75">
      <c r="A20" s="566"/>
      <c r="B20" s="567"/>
      <c r="C20" s="567"/>
      <c r="D20" s="567"/>
      <c r="E20" s="567"/>
    </row>
    <row r="22" ht="13.5" thickBot="1"/>
    <row r="23" spans="1:8" ht="12.75">
      <c r="A23" s="568" t="s">
        <v>0</v>
      </c>
      <c r="B23" s="1067" t="s">
        <v>390</v>
      </c>
      <c r="C23" s="1067"/>
      <c r="D23" s="1067"/>
      <c r="E23" s="1067"/>
      <c r="F23" s="569"/>
      <c r="G23" s="569"/>
      <c r="H23" s="569"/>
    </row>
    <row r="24" spans="1:8" ht="12.75">
      <c r="A24" s="574" t="s">
        <v>120</v>
      </c>
      <c r="B24" s="1038" t="s">
        <v>391</v>
      </c>
      <c r="C24" s="1039"/>
      <c r="D24" s="1039"/>
      <c r="E24" s="1005"/>
      <c r="F24" s="570"/>
      <c r="G24" s="570"/>
      <c r="H24" s="570"/>
    </row>
    <row r="25" spans="1:8" ht="12.75">
      <c r="A25" s="574" t="s">
        <v>7</v>
      </c>
      <c r="B25" s="1040" t="s">
        <v>392</v>
      </c>
      <c r="C25" s="992"/>
      <c r="D25" s="992"/>
      <c r="E25" s="993"/>
      <c r="F25" s="570"/>
      <c r="G25" s="570"/>
      <c r="H25" s="570"/>
    </row>
    <row r="26" spans="1:8" ht="12.75">
      <c r="A26" s="575" t="s">
        <v>39</v>
      </c>
      <c r="B26" s="1027" t="s">
        <v>393</v>
      </c>
      <c r="C26" s="1068"/>
      <c r="D26" s="1068"/>
      <c r="E26" s="1069"/>
      <c r="F26" s="570"/>
      <c r="G26" s="570"/>
      <c r="H26" s="570"/>
    </row>
    <row r="27" spans="1:8" ht="12.75">
      <c r="A27" s="576" t="s">
        <v>83</v>
      </c>
      <c r="B27" s="1030" t="s">
        <v>396</v>
      </c>
      <c r="C27" s="999"/>
      <c r="D27" s="999"/>
      <c r="E27" s="1000"/>
      <c r="F27" s="572"/>
      <c r="G27" s="572"/>
      <c r="H27" s="572"/>
    </row>
    <row r="28" spans="1:8" ht="12.75">
      <c r="A28" s="576" t="s">
        <v>86</v>
      </c>
      <c r="B28" s="1031" t="s">
        <v>397</v>
      </c>
      <c r="C28" s="1032"/>
      <c r="D28" s="1032"/>
      <c r="E28" s="1033"/>
      <c r="F28" s="572"/>
      <c r="G28" s="572"/>
      <c r="H28" s="572"/>
    </row>
    <row r="29" spans="1:8" ht="16.5" thickBot="1">
      <c r="A29" s="565"/>
      <c r="B29" s="1008" t="s">
        <v>386</v>
      </c>
      <c r="C29" s="1008"/>
      <c r="D29" s="1008"/>
      <c r="E29" s="1008"/>
      <c r="F29" s="573"/>
      <c r="G29" s="573"/>
      <c r="H29" s="573"/>
    </row>
  </sheetData>
  <sheetProtection/>
  <mergeCells count="24">
    <mergeCell ref="A4:H4"/>
    <mergeCell ref="G8:G9"/>
    <mergeCell ref="B25:E25"/>
    <mergeCell ref="B26:E26"/>
    <mergeCell ref="B27:E27"/>
    <mergeCell ref="B24:E24"/>
    <mergeCell ref="B14:E14"/>
    <mergeCell ref="B15:E15"/>
    <mergeCell ref="B29:E29"/>
    <mergeCell ref="B16:E16"/>
    <mergeCell ref="B17:E17"/>
    <mergeCell ref="B18:E18"/>
    <mergeCell ref="B23:E23"/>
    <mergeCell ref="H8:H9"/>
    <mergeCell ref="A1:F1"/>
    <mergeCell ref="A2:F2"/>
    <mergeCell ref="A8:A9"/>
    <mergeCell ref="B8:E9"/>
    <mergeCell ref="F8:F9"/>
    <mergeCell ref="B28:E28"/>
    <mergeCell ref="B10:E10"/>
    <mergeCell ref="B11:E11"/>
    <mergeCell ref="B12:E12"/>
    <mergeCell ref="B13:E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&amp;C7.c. sz. melléklet
a 21/2009. (VIII.27.) Ök. rendelethez&amp;R
7.c. sz. melléklet
</oddHeader>
    <oddFooter>&amp;L&amp;D&amp;C&amp;P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0"/>
  <sheetViews>
    <sheetView view="pageBreakPreview" zoomScaleSheetLayoutView="100" zoomScalePageLayoutView="0" workbookViewId="0" topLeftCell="A1">
      <selection activeCell="H41" sqref="H41"/>
    </sheetView>
  </sheetViews>
  <sheetFormatPr defaultColWidth="9.140625" defaultRowHeight="12.75"/>
  <cols>
    <col min="1" max="1" width="4.140625" style="406" customWidth="1"/>
    <col min="2" max="6" width="9.140625" style="406" customWidth="1"/>
    <col min="7" max="7" width="10.140625" style="406" customWidth="1"/>
    <col min="8" max="8" width="9.57421875" style="406" bestFit="1" customWidth="1"/>
    <col min="9" max="9" width="12.7109375" style="406" customWidth="1"/>
    <col min="10" max="10" width="9.57421875" style="406" bestFit="1" customWidth="1"/>
    <col min="11" max="16384" width="9.140625" style="406" customWidth="1"/>
  </cols>
  <sheetData>
    <row r="1" spans="9:10" ht="12.75">
      <c r="I1" s="1091" t="s">
        <v>325</v>
      </c>
      <c r="J1" s="1091"/>
    </row>
    <row r="2" spans="1:10" ht="15.75">
      <c r="A2" s="577" t="s">
        <v>398</v>
      </c>
      <c r="B2" s="578"/>
      <c r="C2" s="578"/>
      <c r="D2" s="578"/>
      <c r="E2" s="578"/>
      <c r="F2" s="578"/>
      <c r="G2" s="578"/>
      <c r="H2" s="578"/>
      <c r="I2" s="578"/>
      <c r="J2" s="579"/>
    </row>
    <row r="3" spans="1:10" ht="12.75">
      <c r="A3" s="467"/>
      <c r="B3" s="424" t="s">
        <v>119</v>
      </c>
      <c r="C3" s="424"/>
      <c r="D3" s="424"/>
      <c r="E3" s="424"/>
      <c r="F3" s="424"/>
      <c r="G3" s="424"/>
      <c r="H3" s="424"/>
      <c r="I3" s="1092">
        <v>20130</v>
      </c>
      <c r="J3" s="1093"/>
    </row>
    <row r="4" spans="1:10" ht="12.75">
      <c r="A4" s="467"/>
      <c r="B4" s="424" t="s">
        <v>529</v>
      </c>
      <c r="C4" s="424"/>
      <c r="D4" s="424"/>
      <c r="E4" s="424"/>
      <c r="F4" s="424"/>
      <c r="G4" s="424"/>
      <c r="H4" s="424"/>
      <c r="I4" s="1092">
        <v>344865</v>
      </c>
      <c r="J4" s="1093"/>
    </row>
    <row r="5" spans="1:10" ht="12.75">
      <c r="A5" s="467"/>
      <c r="B5" s="424" t="s">
        <v>360</v>
      </c>
      <c r="C5" s="424"/>
      <c r="D5" s="424"/>
      <c r="E5" s="424"/>
      <c r="F5" s="424"/>
      <c r="G5" s="424"/>
      <c r="H5" s="424"/>
      <c r="I5" s="1092">
        <v>3800</v>
      </c>
      <c r="J5" s="1093"/>
    </row>
    <row r="6" spans="1:10" ht="12.75">
      <c r="A6" s="467"/>
      <c r="B6" s="424" t="s">
        <v>125</v>
      </c>
      <c r="C6" s="424"/>
      <c r="D6" s="424"/>
      <c r="E6" s="424"/>
      <c r="F6" s="424"/>
      <c r="G6" s="424"/>
      <c r="H6" s="424"/>
      <c r="I6" s="651"/>
      <c r="J6" s="652">
        <v>742</v>
      </c>
    </row>
    <row r="7" spans="1:10" ht="12.75">
      <c r="A7" s="467"/>
      <c r="B7" s="424" t="s">
        <v>400</v>
      </c>
      <c r="C7" s="424"/>
      <c r="D7" s="424"/>
      <c r="E7" s="424"/>
      <c r="F7" s="424"/>
      <c r="G7" s="424"/>
      <c r="H7" s="424"/>
      <c r="I7" s="1092">
        <v>978561</v>
      </c>
      <c r="J7" s="1093"/>
    </row>
    <row r="8" spans="1:10" ht="12.75">
      <c r="A8" s="467"/>
      <c r="B8" s="424" t="s">
        <v>690</v>
      </c>
      <c r="C8" s="424"/>
      <c r="D8" s="424"/>
      <c r="E8" s="424"/>
      <c r="F8" s="424"/>
      <c r="G8" s="424"/>
      <c r="H8" s="424"/>
      <c r="I8" s="651"/>
      <c r="J8" s="652">
        <v>18988</v>
      </c>
    </row>
    <row r="9" spans="1:10" ht="15.75">
      <c r="A9" s="577" t="s">
        <v>401</v>
      </c>
      <c r="B9" s="578"/>
      <c r="C9" s="578"/>
      <c r="D9" s="578"/>
      <c r="E9" s="578"/>
      <c r="F9" s="578"/>
      <c r="G9" s="578"/>
      <c r="H9" s="578"/>
      <c r="I9" s="1094">
        <f>SUM(I3:J8)</f>
        <v>1367086</v>
      </c>
      <c r="J9" s="1095"/>
    </row>
    <row r="10" spans="9:10" ht="12.75">
      <c r="I10" s="1091" t="s">
        <v>325</v>
      </c>
      <c r="J10" s="1091"/>
    </row>
    <row r="11" spans="1:10" s="468" customFormat="1" ht="52.5" customHeight="1">
      <c r="A11" s="1088" t="s">
        <v>402</v>
      </c>
      <c r="B11" s="1089"/>
      <c r="C11" s="1089"/>
      <c r="D11" s="1089"/>
      <c r="E11" s="1089"/>
      <c r="F11" s="1090"/>
      <c r="G11" s="1081" t="s">
        <v>403</v>
      </c>
      <c r="H11" s="1081"/>
      <c r="I11" s="1081" t="s">
        <v>404</v>
      </c>
      <c r="J11" s="1081"/>
    </row>
    <row r="12" spans="1:10" ht="12.75">
      <c r="A12" s="580"/>
      <c r="B12" s="581"/>
      <c r="C12" s="581"/>
      <c r="D12" s="581"/>
      <c r="E12" s="581"/>
      <c r="F12" s="582"/>
      <c r="G12" s="1082" t="s">
        <v>405</v>
      </c>
      <c r="H12" s="1082"/>
      <c r="I12" s="1082"/>
      <c r="J12" s="1082"/>
    </row>
    <row r="13" spans="1:10" s="468" customFormat="1" ht="38.25">
      <c r="A13" s="583"/>
      <c r="B13" s="584"/>
      <c r="C13" s="584"/>
      <c r="D13" s="584"/>
      <c r="E13" s="584"/>
      <c r="F13" s="585"/>
      <c r="G13" s="586" t="s">
        <v>406</v>
      </c>
      <c r="H13" s="586" t="s">
        <v>317</v>
      </c>
      <c r="I13" s="586" t="s">
        <v>467</v>
      </c>
      <c r="J13" s="586" t="s">
        <v>317</v>
      </c>
    </row>
    <row r="14" spans="1:10" s="468" customFormat="1" ht="12.75">
      <c r="A14" s="1075" t="s">
        <v>468</v>
      </c>
      <c r="B14" s="1076"/>
      <c r="C14" s="1076"/>
      <c r="D14" s="1076"/>
      <c r="E14" s="1076"/>
      <c r="F14" s="1077"/>
      <c r="G14" s="469">
        <f>SUM(G15)</f>
        <v>1519</v>
      </c>
      <c r="H14" s="469"/>
      <c r="I14" s="469"/>
      <c r="J14" s="469"/>
    </row>
    <row r="15" spans="1:10" s="468" customFormat="1" ht="24" customHeight="1">
      <c r="A15" s="1085" t="s">
        <v>469</v>
      </c>
      <c r="B15" s="1086"/>
      <c r="C15" s="1086"/>
      <c r="D15" s="1086"/>
      <c r="E15" s="1086"/>
      <c r="F15" s="1087"/>
      <c r="G15" s="470">
        <v>1519</v>
      </c>
      <c r="H15" s="470"/>
      <c r="I15" s="470"/>
      <c r="J15" s="470"/>
    </row>
    <row r="16" spans="1:10" s="468" customFormat="1" ht="12.75">
      <c r="A16" s="1075" t="s">
        <v>407</v>
      </c>
      <c r="B16" s="1076"/>
      <c r="C16" s="1076"/>
      <c r="D16" s="1076"/>
      <c r="E16" s="1076"/>
      <c r="F16" s="1077"/>
      <c r="G16" s="469">
        <f>SUM(G18:G27)</f>
        <v>133297</v>
      </c>
      <c r="H16" s="469">
        <f>SUM(H18:H26)</f>
        <v>2060</v>
      </c>
      <c r="I16" s="469">
        <f>SUM(I18:I26)</f>
        <v>43254</v>
      </c>
      <c r="J16" s="469">
        <f>SUM(J17:J26)</f>
        <v>1875</v>
      </c>
    </row>
    <row r="17" spans="1:10" ht="12.75">
      <c r="A17" s="1074" t="s">
        <v>553</v>
      </c>
      <c r="B17" s="1074"/>
      <c r="C17" s="1074"/>
      <c r="D17" s="1074"/>
      <c r="E17" s="1074"/>
      <c r="F17" s="1074"/>
      <c r="G17" s="470"/>
      <c r="H17" s="470"/>
      <c r="I17" s="470"/>
      <c r="J17" s="470">
        <v>597</v>
      </c>
    </row>
    <row r="18" spans="1:10" ht="12.75">
      <c r="A18" s="1074" t="s">
        <v>535</v>
      </c>
      <c r="B18" s="1074"/>
      <c r="C18" s="1074"/>
      <c r="D18" s="1074"/>
      <c r="E18" s="1074"/>
      <c r="F18" s="1074"/>
      <c r="G18" s="470">
        <v>1146</v>
      </c>
      <c r="H18" s="470"/>
      <c r="I18" s="470"/>
      <c r="J18" s="470"/>
    </row>
    <row r="19" spans="1:10" ht="12.75" customHeight="1">
      <c r="A19" s="1070" t="s">
        <v>309</v>
      </c>
      <c r="B19" s="1071"/>
      <c r="C19" s="1071"/>
      <c r="D19" s="1071"/>
      <c r="E19" s="1071"/>
      <c r="F19" s="1072"/>
      <c r="G19" s="470">
        <v>27838</v>
      </c>
      <c r="H19" s="470"/>
      <c r="I19" s="470"/>
      <c r="J19" s="470"/>
    </row>
    <row r="20" spans="1:10" ht="12.75" customHeight="1">
      <c r="A20" s="1070" t="s">
        <v>310</v>
      </c>
      <c r="B20" s="1071"/>
      <c r="C20" s="1071"/>
      <c r="D20" s="1071"/>
      <c r="E20" s="1071"/>
      <c r="F20" s="1072"/>
      <c r="G20" s="470">
        <v>2523</v>
      </c>
      <c r="H20" s="470"/>
      <c r="I20" s="470">
        <v>30000</v>
      </c>
      <c r="J20" s="470"/>
    </row>
    <row r="21" spans="1:10" ht="38.25" customHeight="1">
      <c r="A21" s="1078" t="s">
        <v>665</v>
      </c>
      <c r="B21" s="1079"/>
      <c r="C21" s="1079"/>
      <c r="D21" s="1079"/>
      <c r="E21" s="1079"/>
      <c r="F21" s="1080"/>
      <c r="G21" s="470"/>
      <c r="H21" s="470"/>
      <c r="I21" s="470">
        <v>330</v>
      </c>
      <c r="J21" s="470"/>
    </row>
    <row r="22" spans="1:10" ht="24.75" customHeight="1">
      <c r="A22" s="1078" t="s">
        <v>664</v>
      </c>
      <c r="B22" s="1079"/>
      <c r="C22" s="1079"/>
      <c r="D22" s="1079"/>
      <c r="E22" s="1079"/>
      <c r="F22" s="1080"/>
      <c r="G22" s="470"/>
      <c r="H22" s="470"/>
      <c r="I22" s="470"/>
      <c r="J22" s="470">
        <v>1278</v>
      </c>
    </row>
    <row r="23" spans="1:10" ht="12.75">
      <c r="A23" s="1078" t="s">
        <v>462</v>
      </c>
      <c r="B23" s="1079"/>
      <c r="C23" s="1079"/>
      <c r="D23" s="1079"/>
      <c r="E23" s="1079"/>
      <c r="F23" s="1080"/>
      <c r="G23" s="470">
        <v>1780</v>
      </c>
      <c r="H23" s="470"/>
      <c r="I23" s="470"/>
      <c r="J23" s="470"/>
    </row>
    <row r="24" spans="1:10" ht="12.75">
      <c r="A24" s="1078" t="s">
        <v>463</v>
      </c>
      <c r="B24" s="1079"/>
      <c r="C24" s="1079"/>
      <c r="D24" s="1079"/>
      <c r="E24" s="1079"/>
      <c r="F24" s="1080"/>
      <c r="G24" s="470">
        <v>6700</v>
      </c>
      <c r="H24" s="470">
        <v>2060</v>
      </c>
      <c r="I24" s="470"/>
      <c r="J24" s="470"/>
    </row>
    <row r="25" spans="1:10" ht="12.75">
      <c r="A25" s="1078" t="s">
        <v>464</v>
      </c>
      <c r="B25" s="1079"/>
      <c r="C25" s="1079"/>
      <c r="D25" s="1079"/>
      <c r="E25" s="1079"/>
      <c r="F25" s="1080"/>
      <c r="G25" s="470"/>
      <c r="H25" s="470"/>
      <c r="I25" s="470">
        <v>2184</v>
      </c>
      <c r="J25" s="470"/>
    </row>
    <row r="26" spans="1:10" ht="12.75">
      <c r="A26" s="1078" t="s">
        <v>470</v>
      </c>
      <c r="B26" s="1079"/>
      <c r="C26" s="1079"/>
      <c r="D26" s="1079"/>
      <c r="E26" s="1079"/>
      <c r="F26" s="1080"/>
      <c r="G26" s="470"/>
      <c r="H26" s="470"/>
      <c r="I26" s="470">
        <v>10740</v>
      </c>
      <c r="J26" s="470"/>
    </row>
    <row r="27" spans="1:10" ht="12.75">
      <c r="A27" s="1078" t="s">
        <v>262</v>
      </c>
      <c r="B27" s="1079"/>
      <c r="C27" s="1079"/>
      <c r="D27" s="1079"/>
      <c r="E27" s="1079"/>
      <c r="F27" s="1080"/>
      <c r="G27" s="470">
        <v>93310</v>
      </c>
      <c r="H27" s="470"/>
      <c r="I27" s="470"/>
      <c r="J27" s="470"/>
    </row>
    <row r="28" spans="1:10" ht="12.75">
      <c r="A28" s="1075" t="s">
        <v>408</v>
      </c>
      <c r="B28" s="1076"/>
      <c r="C28" s="1076"/>
      <c r="D28" s="1076"/>
      <c r="E28" s="1076"/>
      <c r="F28" s="1077"/>
      <c r="G28" s="471">
        <f>SUM(G29:G37)</f>
        <v>23898</v>
      </c>
      <c r="H28" s="471">
        <f>SUM(H29:H35)</f>
        <v>254788</v>
      </c>
      <c r="I28" s="471">
        <f>SUM(I29:I36)</f>
        <v>68196</v>
      </c>
      <c r="J28" s="471">
        <f>SUM(J29:J36)</f>
        <v>0</v>
      </c>
    </row>
    <row r="29" spans="1:10" ht="26.25" customHeight="1">
      <c r="A29" s="1074" t="s">
        <v>536</v>
      </c>
      <c r="B29" s="1074"/>
      <c r="C29" s="1074"/>
      <c r="D29" s="1074"/>
      <c r="E29" s="1074"/>
      <c r="F29" s="1074"/>
      <c r="G29" s="470">
        <v>16989</v>
      </c>
      <c r="H29" s="470">
        <v>241716</v>
      </c>
      <c r="I29" s="470">
        <v>58278</v>
      </c>
      <c r="J29" s="470"/>
    </row>
    <row r="30" spans="1:10" ht="12.75">
      <c r="A30" s="1070" t="s">
        <v>489</v>
      </c>
      <c r="B30" s="1071"/>
      <c r="C30" s="1071"/>
      <c r="D30" s="1071"/>
      <c r="E30" s="1071"/>
      <c r="F30" s="1072"/>
      <c r="G30" s="470"/>
      <c r="H30" s="470"/>
      <c r="I30" s="470">
        <v>1968</v>
      </c>
      <c r="J30" s="470"/>
    </row>
    <row r="31" spans="1:10" ht="12.75">
      <c r="A31" s="1074" t="s">
        <v>302</v>
      </c>
      <c r="B31" s="1074"/>
      <c r="C31" s="1074"/>
      <c r="D31" s="1074"/>
      <c r="E31" s="1074"/>
      <c r="F31" s="1074"/>
      <c r="G31" s="470"/>
      <c r="H31" s="470">
        <v>5000</v>
      </c>
      <c r="I31" s="470"/>
      <c r="J31" s="470"/>
    </row>
    <row r="32" spans="1:10" ht="12.75">
      <c r="A32" s="1070" t="s">
        <v>311</v>
      </c>
      <c r="B32" s="1071"/>
      <c r="C32" s="1071"/>
      <c r="D32" s="1071"/>
      <c r="E32" s="1071"/>
      <c r="F32" s="1072"/>
      <c r="G32" s="470">
        <v>2930</v>
      </c>
      <c r="H32" s="470">
        <v>7072</v>
      </c>
      <c r="I32" s="470"/>
      <c r="J32" s="470"/>
    </row>
    <row r="33" spans="1:10" ht="12.75">
      <c r="A33" s="1070" t="s">
        <v>466</v>
      </c>
      <c r="B33" s="1071"/>
      <c r="C33" s="1071"/>
      <c r="D33" s="1071"/>
      <c r="E33" s="1071"/>
      <c r="F33" s="1072"/>
      <c r="G33" s="470"/>
      <c r="H33" s="470"/>
      <c r="I33" s="470">
        <v>1056</v>
      </c>
      <c r="J33" s="470"/>
    </row>
    <row r="34" spans="1:10" ht="12.75">
      <c r="A34" s="1078" t="s">
        <v>465</v>
      </c>
      <c r="B34" s="1079"/>
      <c r="C34" s="1079"/>
      <c r="D34" s="1079"/>
      <c r="E34" s="1079"/>
      <c r="F34" s="1080"/>
      <c r="G34" s="470"/>
      <c r="H34" s="470"/>
      <c r="I34" s="470">
        <v>3014</v>
      </c>
      <c r="J34" s="470"/>
    </row>
    <row r="35" spans="1:10" ht="12.75">
      <c r="A35" s="1078" t="s">
        <v>537</v>
      </c>
      <c r="B35" s="1079"/>
      <c r="C35" s="1079"/>
      <c r="D35" s="1079"/>
      <c r="E35" s="1079"/>
      <c r="F35" s="1080"/>
      <c r="G35" s="470"/>
      <c r="H35" s="470">
        <v>1000</v>
      </c>
      <c r="I35" s="470"/>
      <c r="J35" s="470"/>
    </row>
    <row r="36" spans="1:10" ht="12.75">
      <c r="A36" s="1078" t="s">
        <v>245</v>
      </c>
      <c r="B36" s="1079"/>
      <c r="C36" s="1079"/>
      <c r="D36" s="1079"/>
      <c r="E36" s="1079"/>
      <c r="F36" s="1080"/>
      <c r="G36" s="470"/>
      <c r="H36" s="470"/>
      <c r="I36" s="470">
        <v>3880</v>
      </c>
      <c r="J36" s="470"/>
    </row>
    <row r="37" spans="1:10" ht="12.75">
      <c r="A37" s="1078" t="s">
        <v>559</v>
      </c>
      <c r="B37" s="1079"/>
      <c r="C37" s="1079"/>
      <c r="D37" s="1079"/>
      <c r="E37" s="1079"/>
      <c r="F37" s="1080"/>
      <c r="G37" s="470">
        <v>3979</v>
      </c>
      <c r="H37" s="470"/>
      <c r="I37" s="470"/>
      <c r="J37" s="470"/>
    </row>
    <row r="38" spans="1:10" ht="12.75">
      <c r="A38" s="1075" t="s">
        <v>409</v>
      </c>
      <c r="B38" s="1076"/>
      <c r="C38" s="1076"/>
      <c r="D38" s="1076"/>
      <c r="E38" s="1076"/>
      <c r="F38" s="1077"/>
      <c r="G38" s="471">
        <f>SUM(G39:G40)</f>
        <v>5858</v>
      </c>
      <c r="H38" s="471">
        <f>SUM(H39:H41)</f>
        <v>27146</v>
      </c>
      <c r="I38" s="471">
        <f>SUM(I39:I39)</f>
        <v>0</v>
      </c>
      <c r="J38" s="471">
        <f>SUM(J39:J39)</f>
        <v>0</v>
      </c>
    </row>
    <row r="39" spans="1:10" ht="12.75">
      <c r="A39" s="1074" t="s">
        <v>471</v>
      </c>
      <c r="B39" s="1074"/>
      <c r="C39" s="1074"/>
      <c r="D39" s="1074"/>
      <c r="E39" s="1074"/>
      <c r="F39" s="1074"/>
      <c r="G39" s="470">
        <v>1500</v>
      </c>
      <c r="H39" s="470">
        <v>19500</v>
      </c>
      <c r="I39" s="470"/>
      <c r="J39" s="470"/>
    </row>
    <row r="40" spans="1:10" ht="12.75">
      <c r="A40" s="1070" t="s">
        <v>312</v>
      </c>
      <c r="B40" s="1071"/>
      <c r="C40" s="1071"/>
      <c r="D40" s="1071"/>
      <c r="E40" s="1071"/>
      <c r="F40" s="1072"/>
      <c r="G40" s="470">
        <v>4358</v>
      </c>
      <c r="H40" s="470">
        <v>4646</v>
      </c>
      <c r="I40" s="470"/>
      <c r="J40" s="470"/>
    </row>
    <row r="41" spans="1:10" ht="12.75">
      <c r="A41" s="1070" t="s">
        <v>666</v>
      </c>
      <c r="B41" s="1071"/>
      <c r="C41" s="1071"/>
      <c r="D41" s="1071"/>
      <c r="E41" s="1071"/>
      <c r="F41" s="1072"/>
      <c r="G41" s="470"/>
      <c r="H41" s="470">
        <v>3000</v>
      </c>
      <c r="I41" s="470"/>
      <c r="J41" s="470"/>
    </row>
    <row r="42" spans="1:10" ht="12.75">
      <c r="A42" s="1075" t="s">
        <v>472</v>
      </c>
      <c r="B42" s="1076"/>
      <c r="C42" s="1076"/>
      <c r="D42" s="1076"/>
      <c r="E42" s="1076"/>
      <c r="F42" s="1077"/>
      <c r="G42" s="469"/>
      <c r="H42" s="469">
        <f>SUM(H43:H43)</f>
        <v>100</v>
      </c>
      <c r="I42" s="469"/>
      <c r="J42" s="469"/>
    </row>
    <row r="43" spans="1:10" ht="12.75">
      <c r="A43" s="1070" t="s">
        <v>473</v>
      </c>
      <c r="B43" s="1071"/>
      <c r="C43" s="1071"/>
      <c r="D43" s="1071"/>
      <c r="E43" s="1071"/>
      <c r="F43" s="1072"/>
      <c r="G43" s="470"/>
      <c r="H43" s="470">
        <v>100</v>
      </c>
      <c r="I43" s="470"/>
      <c r="J43" s="470"/>
    </row>
    <row r="44" spans="1:10" s="468" customFormat="1" ht="12.75">
      <c r="A44" s="1075" t="s">
        <v>410</v>
      </c>
      <c r="B44" s="1076"/>
      <c r="C44" s="1076"/>
      <c r="D44" s="1076"/>
      <c r="E44" s="1076"/>
      <c r="F44" s="1077"/>
      <c r="G44" s="469">
        <f>SUM(G45:G49,G53:G78)</f>
        <v>5172</v>
      </c>
      <c r="H44" s="469">
        <f>SUM(H45:H49,H53:H78)</f>
        <v>102617</v>
      </c>
      <c r="I44" s="469">
        <f>SUM(I45:I49,I53:I78)</f>
        <v>169357</v>
      </c>
      <c r="J44" s="469">
        <f>SUM(J45:J49,J53:J78)</f>
        <v>555548</v>
      </c>
    </row>
    <row r="45" spans="1:10" s="468" customFormat="1" ht="12.75">
      <c r="A45" s="1074" t="s">
        <v>411</v>
      </c>
      <c r="B45" s="1074"/>
      <c r="C45" s="1074"/>
      <c r="D45" s="1074"/>
      <c r="E45" s="1074"/>
      <c r="F45" s="1074"/>
      <c r="G45" s="470">
        <v>3700</v>
      </c>
      <c r="H45" s="470"/>
      <c r="I45" s="470"/>
      <c r="J45" s="470"/>
    </row>
    <row r="46" spans="1:10" s="468" customFormat="1" ht="24.75" customHeight="1">
      <c r="A46" s="1070" t="s">
        <v>538</v>
      </c>
      <c r="B46" s="1071"/>
      <c r="C46" s="1071"/>
      <c r="D46" s="1071"/>
      <c r="E46" s="1071"/>
      <c r="F46" s="1072"/>
      <c r="G46" s="470">
        <v>150</v>
      </c>
      <c r="H46" s="470"/>
      <c r="I46" s="470"/>
      <c r="J46" s="470"/>
    </row>
    <row r="47" spans="1:10" s="468" customFormat="1" ht="12.75">
      <c r="A47" s="1070" t="s">
        <v>483</v>
      </c>
      <c r="B47" s="1071"/>
      <c r="C47" s="1071"/>
      <c r="D47" s="1071"/>
      <c r="E47" s="1071"/>
      <c r="F47" s="1072"/>
      <c r="G47" s="470">
        <v>169</v>
      </c>
      <c r="H47" s="470"/>
      <c r="I47" s="470"/>
      <c r="J47" s="470"/>
    </row>
    <row r="48" spans="1:10" s="468" customFormat="1" ht="12.75">
      <c r="A48" s="1070" t="s">
        <v>528</v>
      </c>
      <c r="B48" s="1071"/>
      <c r="C48" s="1071"/>
      <c r="D48" s="1071"/>
      <c r="E48" s="1071"/>
      <c r="F48" s="1072"/>
      <c r="G48" s="470"/>
      <c r="H48" s="470">
        <v>3000</v>
      </c>
      <c r="I48" s="470"/>
      <c r="J48" s="470"/>
    </row>
    <row r="49" spans="1:10" s="468" customFormat="1" ht="12.75">
      <c r="A49" s="1070" t="s">
        <v>605</v>
      </c>
      <c r="B49" s="1071"/>
      <c r="C49" s="1071"/>
      <c r="D49" s="1071"/>
      <c r="E49" s="1071"/>
      <c r="F49" s="1072"/>
      <c r="G49" s="470"/>
      <c r="H49" s="470">
        <v>2500</v>
      </c>
      <c r="I49" s="470"/>
      <c r="J49" s="470"/>
    </row>
    <row r="50" spans="1:10" s="468" customFormat="1" ht="52.5" customHeight="1">
      <c r="A50" s="1088" t="s">
        <v>402</v>
      </c>
      <c r="B50" s="1089"/>
      <c r="C50" s="1089"/>
      <c r="D50" s="1089"/>
      <c r="E50" s="1089"/>
      <c r="F50" s="1090"/>
      <c r="G50" s="1081" t="s">
        <v>403</v>
      </c>
      <c r="H50" s="1081"/>
      <c r="I50" s="1081" t="s">
        <v>404</v>
      </c>
      <c r="J50" s="1081"/>
    </row>
    <row r="51" spans="1:10" ht="12.75">
      <c r="A51" s="580"/>
      <c r="B51" s="581"/>
      <c r="C51" s="581"/>
      <c r="D51" s="581"/>
      <c r="E51" s="581"/>
      <c r="F51" s="582"/>
      <c r="G51" s="1082" t="s">
        <v>405</v>
      </c>
      <c r="H51" s="1082"/>
      <c r="I51" s="1082"/>
      <c r="J51" s="1082"/>
    </row>
    <row r="52" spans="1:10" s="468" customFormat="1" ht="38.25">
      <c r="A52" s="583"/>
      <c r="B52" s="584"/>
      <c r="C52" s="584"/>
      <c r="D52" s="584"/>
      <c r="E52" s="584"/>
      <c r="F52" s="585"/>
      <c r="G52" s="604" t="s">
        <v>406</v>
      </c>
      <c r="H52" s="604" t="s">
        <v>317</v>
      </c>
      <c r="I52" s="604" t="s">
        <v>467</v>
      </c>
      <c r="J52" s="604" t="s">
        <v>317</v>
      </c>
    </row>
    <row r="53" spans="1:10" ht="12.75">
      <c r="A53" s="1074" t="s">
        <v>304</v>
      </c>
      <c r="B53" s="1074"/>
      <c r="C53" s="1074"/>
      <c r="D53" s="1074"/>
      <c r="E53" s="1074"/>
      <c r="F53" s="1074"/>
      <c r="G53" s="470"/>
      <c r="H53" s="470">
        <v>1000</v>
      </c>
      <c r="I53" s="470"/>
      <c r="J53" s="470"/>
    </row>
    <row r="54" spans="1:10" ht="12.75">
      <c r="A54" s="1078" t="s">
        <v>466</v>
      </c>
      <c r="B54" s="1071"/>
      <c r="C54" s="1071"/>
      <c r="D54" s="1071"/>
      <c r="E54" s="1071"/>
      <c r="F54" s="1072"/>
      <c r="G54" s="470"/>
      <c r="H54" s="470"/>
      <c r="I54" s="470">
        <v>13495</v>
      </c>
      <c r="J54" s="470"/>
    </row>
    <row r="55" spans="1:10" ht="12.75">
      <c r="A55" s="1078" t="s">
        <v>560</v>
      </c>
      <c r="B55" s="1071"/>
      <c r="C55" s="1071"/>
      <c r="D55" s="1071"/>
      <c r="E55" s="1071"/>
      <c r="F55" s="1072"/>
      <c r="G55" s="470"/>
      <c r="H55" s="470"/>
      <c r="I55" s="470"/>
      <c r="J55" s="470">
        <v>2222</v>
      </c>
    </row>
    <row r="56" spans="1:10" ht="12.75">
      <c r="A56" s="1074" t="s">
        <v>492</v>
      </c>
      <c r="B56" s="1074"/>
      <c r="C56" s="1074"/>
      <c r="D56" s="1074"/>
      <c r="E56" s="1074"/>
      <c r="F56" s="1074"/>
      <c r="G56" s="470"/>
      <c r="H56" s="470"/>
      <c r="I56" s="470"/>
      <c r="J56" s="470">
        <v>16520</v>
      </c>
    </row>
    <row r="57" spans="1:10" ht="12.75">
      <c r="A57" s="1074" t="s">
        <v>493</v>
      </c>
      <c r="B57" s="1074"/>
      <c r="C57" s="1074"/>
      <c r="D57" s="1074"/>
      <c r="E57" s="1074"/>
      <c r="F57" s="1074"/>
      <c r="G57" s="470"/>
      <c r="H57" s="470"/>
      <c r="I57" s="470"/>
      <c r="J57" s="470">
        <v>32490</v>
      </c>
    </row>
    <row r="58" spans="1:10" ht="25.5" customHeight="1">
      <c r="A58" s="1074" t="s">
        <v>561</v>
      </c>
      <c r="B58" s="1074"/>
      <c r="C58" s="1074"/>
      <c r="D58" s="1074"/>
      <c r="E58" s="1074"/>
      <c r="F58" s="1074"/>
      <c r="G58" s="470"/>
      <c r="H58" s="470"/>
      <c r="I58" s="470"/>
      <c r="J58" s="470"/>
    </row>
    <row r="59" spans="1:10" ht="12.75">
      <c r="A59" s="1073" t="s">
        <v>562</v>
      </c>
      <c r="B59" s="1074"/>
      <c r="C59" s="1074"/>
      <c r="D59" s="1074"/>
      <c r="E59" s="1074"/>
      <c r="F59" s="1074"/>
      <c r="G59" s="470"/>
      <c r="H59" s="470"/>
      <c r="I59" s="470"/>
      <c r="J59" s="470">
        <v>2300</v>
      </c>
    </row>
    <row r="60" spans="1:10" ht="12.75">
      <c r="A60" s="1073" t="s">
        <v>563</v>
      </c>
      <c r="B60" s="1074"/>
      <c r="C60" s="1074"/>
      <c r="D60" s="1074"/>
      <c r="E60" s="1074"/>
      <c r="F60" s="1074"/>
      <c r="G60" s="470"/>
      <c r="H60" s="470"/>
      <c r="I60" s="470"/>
      <c r="J60" s="470">
        <v>3550</v>
      </c>
    </row>
    <row r="61" spans="1:10" ht="12.75">
      <c r="A61" s="1073" t="s">
        <v>564</v>
      </c>
      <c r="B61" s="1074"/>
      <c r="C61" s="1074"/>
      <c r="D61" s="1074"/>
      <c r="E61" s="1074"/>
      <c r="F61" s="1074"/>
      <c r="G61" s="470"/>
      <c r="H61" s="470"/>
      <c r="I61" s="470"/>
      <c r="J61" s="470">
        <v>2900</v>
      </c>
    </row>
    <row r="62" spans="1:10" ht="12.75">
      <c r="A62" s="1073" t="s">
        <v>565</v>
      </c>
      <c r="B62" s="1074"/>
      <c r="C62" s="1074"/>
      <c r="D62" s="1074"/>
      <c r="E62" s="1074"/>
      <c r="F62" s="1074"/>
      <c r="G62" s="470"/>
      <c r="H62" s="470"/>
      <c r="I62" s="470"/>
      <c r="J62" s="470">
        <v>4760</v>
      </c>
    </row>
    <row r="63" spans="1:10" ht="12.75">
      <c r="A63" s="1073" t="s">
        <v>566</v>
      </c>
      <c r="B63" s="1074"/>
      <c r="C63" s="1074"/>
      <c r="D63" s="1074"/>
      <c r="E63" s="1074"/>
      <c r="F63" s="1074"/>
      <c r="G63" s="470"/>
      <c r="H63" s="470"/>
      <c r="I63" s="470"/>
      <c r="J63" s="470">
        <v>4480</v>
      </c>
    </row>
    <row r="64" spans="1:10" ht="12.75">
      <c r="A64" s="1078" t="s">
        <v>465</v>
      </c>
      <c r="B64" s="1071"/>
      <c r="C64" s="1071"/>
      <c r="D64" s="1071"/>
      <c r="E64" s="1071"/>
      <c r="F64" s="1072"/>
      <c r="G64" s="470"/>
      <c r="H64" s="470"/>
      <c r="I64" s="470">
        <v>7958</v>
      </c>
      <c r="J64" s="470"/>
    </row>
    <row r="65" spans="1:10" ht="12.75">
      <c r="A65" s="1074" t="s">
        <v>490</v>
      </c>
      <c r="B65" s="1074"/>
      <c r="C65" s="1074"/>
      <c r="D65" s="1074"/>
      <c r="E65" s="1074"/>
      <c r="F65" s="1074"/>
      <c r="G65" s="470"/>
      <c r="H65" s="470"/>
      <c r="I65" s="470"/>
      <c r="J65" s="470">
        <v>283466</v>
      </c>
    </row>
    <row r="66" spans="1:10" ht="12.75">
      <c r="A66" s="1074" t="s">
        <v>491</v>
      </c>
      <c r="B66" s="1074"/>
      <c r="C66" s="1074"/>
      <c r="D66" s="1074"/>
      <c r="E66" s="1074"/>
      <c r="F66" s="1074"/>
      <c r="G66" s="470"/>
      <c r="H66" s="470"/>
      <c r="I66" s="470">
        <v>44250</v>
      </c>
      <c r="J66" s="470"/>
    </row>
    <row r="67" spans="1:10" ht="12.75">
      <c r="A67" s="1074" t="s">
        <v>412</v>
      </c>
      <c r="B67" s="1074"/>
      <c r="C67" s="1074"/>
      <c r="D67" s="1074"/>
      <c r="E67" s="1074"/>
      <c r="F67" s="1074"/>
      <c r="G67" s="470"/>
      <c r="H67" s="470"/>
      <c r="I67" s="470">
        <v>102502</v>
      </c>
      <c r="J67" s="470"/>
    </row>
    <row r="68" spans="1:10" ht="26.25" customHeight="1">
      <c r="A68" s="1070" t="s">
        <v>479</v>
      </c>
      <c r="B68" s="1071"/>
      <c r="C68" s="1071"/>
      <c r="D68" s="1071"/>
      <c r="E68" s="1071"/>
      <c r="F68" s="1072"/>
      <c r="G68" s="470"/>
      <c r="H68" s="470"/>
      <c r="I68" s="470">
        <v>1152</v>
      </c>
      <c r="J68" s="470"/>
    </row>
    <row r="69" spans="1:10" ht="15" customHeight="1">
      <c r="A69" s="1070" t="s">
        <v>540</v>
      </c>
      <c r="B69" s="1071"/>
      <c r="C69" s="1071"/>
      <c r="D69" s="1071"/>
      <c r="E69" s="1071"/>
      <c r="F69" s="1072"/>
      <c r="G69" s="470"/>
      <c r="H69" s="470"/>
      <c r="I69" s="470"/>
      <c r="J69" s="470">
        <v>19491</v>
      </c>
    </row>
    <row r="70" spans="1:10" ht="12.75">
      <c r="A70" s="1074" t="s">
        <v>474</v>
      </c>
      <c r="B70" s="1074"/>
      <c r="C70" s="1074"/>
      <c r="D70" s="1074"/>
      <c r="E70" s="1074"/>
      <c r="F70" s="1074"/>
      <c r="G70" s="470"/>
      <c r="H70" s="470"/>
      <c r="I70" s="470"/>
      <c r="J70" s="470">
        <v>15000</v>
      </c>
    </row>
    <row r="71" spans="1:10" ht="12.75">
      <c r="A71" s="1070" t="s">
        <v>413</v>
      </c>
      <c r="B71" s="1071"/>
      <c r="C71" s="1071"/>
      <c r="D71" s="1071"/>
      <c r="E71" s="1071"/>
      <c r="F71" s="1072"/>
      <c r="G71" s="470"/>
      <c r="H71" s="470">
        <v>62000</v>
      </c>
      <c r="I71" s="470"/>
      <c r="J71" s="470"/>
    </row>
    <row r="72" spans="1:10" ht="12.75">
      <c r="A72" s="1078" t="s">
        <v>527</v>
      </c>
      <c r="B72" s="1079"/>
      <c r="C72" s="1079"/>
      <c r="D72" s="1079"/>
      <c r="E72" s="1079"/>
      <c r="F72" s="1080"/>
      <c r="G72" s="470">
        <v>653</v>
      </c>
      <c r="H72" s="470">
        <v>20027</v>
      </c>
      <c r="I72" s="470"/>
      <c r="J72" s="470"/>
    </row>
    <row r="73" spans="1:10" ht="12.75">
      <c r="A73" s="1078" t="s">
        <v>188</v>
      </c>
      <c r="B73" s="1079"/>
      <c r="C73" s="1079"/>
      <c r="D73" s="1079"/>
      <c r="E73" s="1079"/>
      <c r="F73" s="1080"/>
      <c r="G73" s="470">
        <v>500</v>
      </c>
      <c r="H73" s="470">
        <v>6000</v>
      </c>
      <c r="I73" s="470"/>
      <c r="J73" s="470"/>
    </row>
    <row r="74" spans="1:10" ht="12.75">
      <c r="A74" s="1078" t="s">
        <v>530</v>
      </c>
      <c r="B74" s="1079"/>
      <c r="C74" s="1079"/>
      <c r="D74" s="1079"/>
      <c r="E74" s="1079"/>
      <c r="F74" s="1080"/>
      <c r="G74" s="470"/>
      <c r="H74" s="470"/>
      <c r="I74" s="470"/>
      <c r="J74" s="470">
        <v>26835</v>
      </c>
    </row>
    <row r="75" spans="1:10" ht="12.75">
      <c r="A75" s="1070" t="s">
        <v>531</v>
      </c>
      <c r="B75" s="1071"/>
      <c r="C75" s="1071"/>
      <c r="D75" s="1071"/>
      <c r="E75" s="1071"/>
      <c r="F75" s="1072"/>
      <c r="G75" s="470"/>
      <c r="H75" s="470"/>
      <c r="I75" s="470"/>
      <c r="J75" s="470">
        <v>100000</v>
      </c>
    </row>
    <row r="76" spans="1:10" ht="12.75">
      <c r="A76" s="1070" t="s">
        <v>667</v>
      </c>
      <c r="B76" s="1071"/>
      <c r="C76" s="1071"/>
      <c r="D76" s="1071"/>
      <c r="E76" s="1071"/>
      <c r="F76" s="1072"/>
      <c r="G76" s="470"/>
      <c r="H76" s="470"/>
      <c r="I76" s="470"/>
      <c r="J76" s="470">
        <v>41534</v>
      </c>
    </row>
    <row r="77" spans="1:10" ht="12.75">
      <c r="A77" s="1070" t="s">
        <v>263</v>
      </c>
      <c r="B77" s="1071"/>
      <c r="C77" s="1071"/>
      <c r="D77" s="1071"/>
      <c r="E77" s="1071"/>
      <c r="F77" s="1072"/>
      <c r="G77" s="470"/>
      <c r="H77" s="470">
        <v>149</v>
      </c>
      <c r="I77" s="470"/>
      <c r="J77" s="470"/>
    </row>
    <row r="78" spans="1:10" ht="12.75">
      <c r="A78" s="1070" t="s">
        <v>614</v>
      </c>
      <c r="B78" s="1071"/>
      <c r="C78" s="1071"/>
      <c r="D78" s="1071"/>
      <c r="E78" s="1071"/>
      <c r="F78" s="1072"/>
      <c r="G78" s="470"/>
      <c r="H78" s="470">
        <v>7941</v>
      </c>
      <c r="I78" s="470"/>
      <c r="J78" s="470"/>
    </row>
    <row r="79" spans="1:10" ht="12.75">
      <c r="A79" s="1075" t="s">
        <v>414</v>
      </c>
      <c r="B79" s="1076"/>
      <c r="C79" s="1076"/>
      <c r="D79" s="1076"/>
      <c r="E79" s="1076"/>
      <c r="F79" s="1077"/>
      <c r="G79" s="471">
        <f>SUM(G80:G88)</f>
        <v>17386</v>
      </c>
      <c r="H79" s="471">
        <f>SUM(H80:H88)</f>
        <v>720</v>
      </c>
      <c r="I79" s="471">
        <f>SUM(I80:I88)</f>
        <v>510</v>
      </c>
      <c r="J79" s="471">
        <f>SUM(J80:J85)</f>
        <v>0</v>
      </c>
    </row>
    <row r="80" spans="1:10" ht="12.75">
      <c r="A80" s="1074" t="s">
        <v>192</v>
      </c>
      <c r="B80" s="1074"/>
      <c r="C80" s="1074"/>
      <c r="D80" s="1074"/>
      <c r="E80" s="1074"/>
      <c r="F80" s="1074"/>
      <c r="G80" s="470">
        <v>500</v>
      </c>
      <c r="H80" s="470"/>
      <c r="I80" s="470"/>
      <c r="J80" s="470"/>
    </row>
    <row r="81" spans="1:10" ht="12.75">
      <c r="A81" s="1070" t="s">
        <v>415</v>
      </c>
      <c r="B81" s="1071"/>
      <c r="C81" s="1071"/>
      <c r="D81" s="1071"/>
      <c r="E81" s="1071"/>
      <c r="F81" s="1072"/>
      <c r="G81" s="470">
        <v>850</v>
      </c>
      <c r="H81" s="470"/>
      <c r="I81" s="470"/>
      <c r="J81" s="470"/>
    </row>
    <row r="82" spans="1:10" ht="12.75">
      <c r="A82" s="1074" t="s">
        <v>539</v>
      </c>
      <c r="B82" s="1074"/>
      <c r="C82" s="1074"/>
      <c r="D82" s="1074"/>
      <c r="E82" s="1074"/>
      <c r="F82" s="1074"/>
      <c r="G82" s="470">
        <v>3891</v>
      </c>
      <c r="H82" s="470"/>
      <c r="I82" s="470"/>
      <c r="J82" s="470"/>
    </row>
    <row r="83" spans="1:10" ht="12.75">
      <c r="A83" s="1083" t="s">
        <v>191</v>
      </c>
      <c r="B83" s="1074"/>
      <c r="C83" s="1074"/>
      <c r="D83" s="1074"/>
      <c r="E83" s="1074"/>
      <c r="F83" s="1074"/>
      <c r="G83" s="470">
        <v>121</v>
      </c>
      <c r="H83" s="470"/>
      <c r="I83" s="470"/>
      <c r="J83" s="470"/>
    </row>
    <row r="84" spans="1:10" ht="24.75" customHeight="1">
      <c r="A84" s="1070" t="s">
        <v>476</v>
      </c>
      <c r="B84" s="1071"/>
      <c r="C84" s="1071"/>
      <c r="D84" s="1071"/>
      <c r="E84" s="1071"/>
      <c r="F84" s="1072"/>
      <c r="G84" s="470">
        <v>664</v>
      </c>
      <c r="H84" s="470"/>
      <c r="I84" s="470"/>
      <c r="J84" s="470"/>
    </row>
    <row r="85" spans="1:10" ht="24.75" customHeight="1">
      <c r="A85" s="1078" t="s">
        <v>477</v>
      </c>
      <c r="B85" s="1071"/>
      <c r="C85" s="1071"/>
      <c r="D85" s="1071"/>
      <c r="E85" s="1071"/>
      <c r="F85" s="1072"/>
      <c r="G85" s="470">
        <v>10000</v>
      </c>
      <c r="H85" s="470"/>
      <c r="I85" s="470"/>
      <c r="J85" s="470"/>
    </row>
    <row r="86" spans="1:10" ht="12.75">
      <c r="A86" s="1078" t="s">
        <v>475</v>
      </c>
      <c r="B86" s="1079"/>
      <c r="C86" s="1079"/>
      <c r="D86" s="1079"/>
      <c r="E86" s="1079"/>
      <c r="F86" s="1080"/>
      <c r="G86" s="470">
        <v>360</v>
      </c>
      <c r="H86" s="470"/>
      <c r="I86" s="470"/>
      <c r="J86" s="470"/>
    </row>
    <row r="87" spans="1:10" ht="12.75">
      <c r="A87" s="1070" t="s">
        <v>478</v>
      </c>
      <c r="B87" s="1071"/>
      <c r="C87" s="1071"/>
      <c r="D87" s="1071"/>
      <c r="E87" s="1071"/>
      <c r="F87" s="1072"/>
      <c r="G87" s="470">
        <v>1000</v>
      </c>
      <c r="H87" s="470"/>
      <c r="I87" s="470">
        <v>510</v>
      </c>
      <c r="J87" s="470"/>
    </row>
    <row r="88" spans="1:10" ht="12.75">
      <c r="A88" s="1070" t="s">
        <v>668</v>
      </c>
      <c r="B88" s="1071"/>
      <c r="C88" s="1071"/>
      <c r="D88" s="1071"/>
      <c r="E88" s="1071"/>
      <c r="F88" s="1072"/>
      <c r="G88" s="470"/>
      <c r="H88" s="470">
        <v>720</v>
      </c>
      <c r="I88" s="470"/>
      <c r="J88" s="470"/>
    </row>
    <row r="89" spans="1:10" ht="12.75">
      <c r="A89" s="1075" t="s">
        <v>416</v>
      </c>
      <c r="B89" s="1076"/>
      <c r="C89" s="1076"/>
      <c r="D89" s="1076"/>
      <c r="E89" s="1076"/>
      <c r="F89" s="1077"/>
      <c r="G89" s="471">
        <f>SUM(G90)</f>
        <v>4815</v>
      </c>
      <c r="H89" s="471">
        <f>SUM(H90)</f>
        <v>0</v>
      </c>
      <c r="I89" s="471">
        <f>SUM(I90)</f>
        <v>0</v>
      </c>
      <c r="J89" s="471">
        <f>SUM(J90)</f>
        <v>0</v>
      </c>
    </row>
    <row r="90" spans="1:10" ht="12.75">
      <c r="A90" s="1074" t="s">
        <v>305</v>
      </c>
      <c r="B90" s="1074"/>
      <c r="C90" s="1074"/>
      <c r="D90" s="1074"/>
      <c r="E90" s="1074"/>
      <c r="F90" s="1074"/>
      <c r="G90" s="470">
        <v>4815</v>
      </c>
      <c r="H90" s="470"/>
      <c r="I90" s="470"/>
      <c r="J90" s="470"/>
    </row>
    <row r="91" spans="1:10" ht="12.75">
      <c r="A91" s="1075" t="s">
        <v>417</v>
      </c>
      <c r="B91" s="1076"/>
      <c r="C91" s="1076"/>
      <c r="D91" s="1076"/>
      <c r="E91" s="1076"/>
      <c r="F91" s="1077"/>
      <c r="G91" s="471">
        <f>SUM(G92:G93)</f>
        <v>3765</v>
      </c>
      <c r="H91" s="471">
        <f>SUM(H92:H93)</f>
        <v>2000</v>
      </c>
      <c r="I91" s="471">
        <f>SUM(I92:I92)</f>
        <v>0</v>
      </c>
      <c r="J91" s="471">
        <f>SUM(J92:J92)</f>
        <v>0</v>
      </c>
    </row>
    <row r="92" spans="1:10" ht="12.75">
      <c r="A92" s="1074" t="s">
        <v>193</v>
      </c>
      <c r="B92" s="1074"/>
      <c r="C92" s="1074"/>
      <c r="D92" s="1074"/>
      <c r="E92" s="1074"/>
      <c r="F92" s="1074"/>
      <c r="G92" s="470">
        <v>2765</v>
      </c>
      <c r="H92" s="470">
        <v>2000</v>
      </c>
      <c r="I92" s="470"/>
      <c r="J92" s="470"/>
    </row>
    <row r="93" spans="1:10" ht="26.25" customHeight="1">
      <c r="A93" s="1070" t="s">
        <v>315</v>
      </c>
      <c r="B93" s="1071"/>
      <c r="C93" s="1071"/>
      <c r="D93" s="1071"/>
      <c r="E93" s="1071"/>
      <c r="F93" s="1072"/>
      <c r="G93" s="470">
        <v>1000</v>
      </c>
      <c r="H93" s="470"/>
      <c r="I93" s="470"/>
      <c r="J93" s="470"/>
    </row>
    <row r="94" spans="1:10" ht="12.75">
      <c r="A94" s="1075" t="s">
        <v>418</v>
      </c>
      <c r="B94" s="1076"/>
      <c r="C94" s="1076"/>
      <c r="D94" s="1076"/>
      <c r="E94" s="1076"/>
      <c r="F94" s="1077"/>
      <c r="G94" s="471">
        <f>SUM(G95:G96)</f>
        <v>9026</v>
      </c>
      <c r="H94" s="471">
        <f>SUM(H95:H96)</f>
        <v>0</v>
      </c>
      <c r="I94" s="471">
        <f>SUM(I95:I96)</f>
        <v>0</v>
      </c>
      <c r="J94" s="471">
        <f>SUM(J95:J96)</f>
        <v>0</v>
      </c>
    </row>
    <row r="95" spans="1:10" ht="12.75">
      <c r="A95" s="1070" t="s">
        <v>316</v>
      </c>
      <c r="B95" s="1071"/>
      <c r="C95" s="1071"/>
      <c r="D95" s="1071"/>
      <c r="E95" s="1071"/>
      <c r="F95" s="1072"/>
      <c r="G95" s="470">
        <v>8678</v>
      </c>
      <c r="H95" s="470"/>
      <c r="I95" s="470"/>
      <c r="J95" s="470"/>
    </row>
    <row r="96" spans="1:10" ht="12.75">
      <c r="A96" s="1070" t="s">
        <v>480</v>
      </c>
      <c r="B96" s="1071"/>
      <c r="C96" s="1071"/>
      <c r="D96" s="1071"/>
      <c r="E96" s="1071"/>
      <c r="F96" s="1072"/>
      <c r="G96" s="470">
        <v>348</v>
      </c>
      <c r="H96" s="470"/>
      <c r="I96" s="470"/>
      <c r="J96" s="470"/>
    </row>
    <row r="97" spans="1:10" ht="12.75">
      <c r="A97" s="1075" t="s">
        <v>419</v>
      </c>
      <c r="B97" s="1076"/>
      <c r="C97" s="1076"/>
      <c r="D97" s="1076"/>
      <c r="E97" s="1076"/>
      <c r="F97" s="1077"/>
      <c r="G97" s="471">
        <f>SUM(G98:G100)</f>
        <v>1437</v>
      </c>
      <c r="H97" s="471">
        <f>SUM(H98:H100)</f>
        <v>2040</v>
      </c>
      <c r="I97" s="471">
        <f>SUM(I98)</f>
        <v>0</v>
      </c>
      <c r="J97" s="471">
        <f>SUM(J98)</f>
        <v>0</v>
      </c>
    </row>
    <row r="98" spans="1:10" ht="12.75">
      <c r="A98" s="1074" t="s">
        <v>71</v>
      </c>
      <c r="B98" s="1074"/>
      <c r="C98" s="1074"/>
      <c r="D98" s="1074"/>
      <c r="E98" s="1074"/>
      <c r="F98" s="1074"/>
      <c r="G98" s="470">
        <v>1437</v>
      </c>
      <c r="H98" s="470"/>
      <c r="I98" s="470"/>
      <c r="J98" s="470"/>
    </row>
    <row r="99" spans="1:10" ht="12.75">
      <c r="A99" s="1070" t="s">
        <v>481</v>
      </c>
      <c r="B99" s="1071"/>
      <c r="C99" s="1071"/>
      <c r="D99" s="1071"/>
      <c r="E99" s="1071"/>
      <c r="F99" s="1072"/>
      <c r="G99" s="470"/>
      <c r="H99" s="470">
        <v>1440</v>
      </c>
      <c r="I99" s="470"/>
      <c r="J99" s="470"/>
    </row>
    <row r="100" spans="1:10" ht="12.75">
      <c r="A100" s="1070" t="s">
        <v>482</v>
      </c>
      <c r="B100" s="1071"/>
      <c r="C100" s="1071"/>
      <c r="D100" s="1071"/>
      <c r="E100" s="1071"/>
      <c r="F100" s="1072"/>
      <c r="G100" s="470"/>
      <c r="H100" s="470">
        <v>600</v>
      </c>
      <c r="I100" s="470"/>
      <c r="J100" s="470"/>
    </row>
    <row r="101" spans="1:10" ht="12.75">
      <c r="A101" s="1075" t="s">
        <v>567</v>
      </c>
      <c r="B101" s="1076"/>
      <c r="C101" s="1076"/>
      <c r="D101" s="1076"/>
      <c r="E101" s="1076"/>
      <c r="F101" s="1077"/>
      <c r="G101" s="471">
        <f>SUM(G102:G104)</f>
        <v>3509</v>
      </c>
      <c r="H101" s="471">
        <f>SUM(H102:H107)</f>
        <v>1147</v>
      </c>
      <c r="I101" s="471">
        <f>SUM(I102)</f>
        <v>0</v>
      </c>
      <c r="J101" s="471">
        <f>SUM(J102)</f>
        <v>0</v>
      </c>
    </row>
    <row r="102" spans="1:10" ht="12.75">
      <c r="A102" s="1070" t="s">
        <v>568</v>
      </c>
      <c r="B102" s="1071"/>
      <c r="C102" s="1071"/>
      <c r="D102" s="1071"/>
      <c r="E102" s="1071"/>
      <c r="F102" s="1072"/>
      <c r="G102" s="470">
        <v>360</v>
      </c>
      <c r="H102" s="470"/>
      <c r="I102" s="470"/>
      <c r="J102" s="470"/>
    </row>
    <row r="103" spans="1:10" ht="12.75">
      <c r="A103" s="1070" t="s">
        <v>569</v>
      </c>
      <c r="B103" s="1071"/>
      <c r="C103" s="1071"/>
      <c r="D103" s="1071"/>
      <c r="E103" s="1071"/>
      <c r="F103" s="1072"/>
      <c r="G103" s="470">
        <v>1518</v>
      </c>
      <c r="H103" s="470"/>
      <c r="I103" s="470"/>
      <c r="J103" s="470"/>
    </row>
    <row r="104" spans="1:10" ht="27.75" customHeight="1">
      <c r="A104" s="1070" t="s">
        <v>570</v>
      </c>
      <c r="B104" s="1071"/>
      <c r="C104" s="1071"/>
      <c r="D104" s="1071"/>
      <c r="E104" s="1071"/>
      <c r="F104" s="1072"/>
      <c r="G104" s="470">
        <v>1631</v>
      </c>
      <c r="H104" s="470"/>
      <c r="I104" s="470"/>
      <c r="J104" s="470"/>
    </row>
    <row r="105" spans="1:10" ht="24" customHeight="1">
      <c r="A105" s="1070" t="s">
        <v>669</v>
      </c>
      <c r="B105" s="1071"/>
      <c r="C105" s="1071"/>
      <c r="D105" s="1071"/>
      <c r="E105" s="1071"/>
      <c r="F105" s="1072"/>
      <c r="G105" s="470"/>
      <c r="H105" s="470">
        <v>300</v>
      </c>
      <c r="I105" s="470"/>
      <c r="J105" s="470"/>
    </row>
    <row r="106" spans="1:10" ht="12.75">
      <c r="A106" s="1070" t="s">
        <v>670</v>
      </c>
      <c r="B106" s="1071"/>
      <c r="C106" s="1071"/>
      <c r="D106" s="1071"/>
      <c r="E106" s="1071"/>
      <c r="F106" s="1072"/>
      <c r="G106" s="470"/>
      <c r="H106" s="470">
        <v>105</v>
      </c>
      <c r="I106" s="470"/>
      <c r="J106" s="470"/>
    </row>
    <row r="107" spans="1:10" ht="12.75">
      <c r="A107" s="1070" t="s">
        <v>671</v>
      </c>
      <c r="B107" s="1071"/>
      <c r="C107" s="1071"/>
      <c r="D107" s="1071"/>
      <c r="E107" s="1071"/>
      <c r="F107" s="1072"/>
      <c r="G107" s="470"/>
      <c r="H107" s="470">
        <v>742</v>
      </c>
      <c r="I107" s="470"/>
      <c r="J107" s="470"/>
    </row>
    <row r="108" spans="1:10" ht="15.75">
      <c r="A108" s="577" t="s">
        <v>420</v>
      </c>
      <c r="B108" s="578"/>
      <c r="C108" s="578"/>
      <c r="D108" s="578"/>
      <c r="E108" s="578"/>
      <c r="F108" s="579"/>
      <c r="G108" s="472">
        <f>SUM(G14,G16,G28,G38,G44,G79,G89,G91,G94,G97,G101)</f>
        <v>209682</v>
      </c>
      <c r="H108" s="472">
        <f>SUM(H16,H28,H38,H42,H44,H79,H89,H91,H94,H97,H101)</f>
        <v>392618</v>
      </c>
      <c r="I108" s="472">
        <f>SUM(I16,I28,I38,I44,I79,I89,I91,I94,I97)</f>
        <v>281317</v>
      </c>
      <c r="J108" s="472">
        <f>SUM(J16,J28,J38,J44,J79,J89,J91,J94,J97)</f>
        <v>557423</v>
      </c>
    </row>
    <row r="109" spans="1:10" ht="15.75">
      <c r="A109" s="578"/>
      <c r="B109" s="578"/>
      <c r="C109" s="578"/>
      <c r="D109" s="578"/>
      <c r="E109" s="578"/>
      <c r="F109" s="579"/>
      <c r="G109" s="1084">
        <f>SUM(G108:H108)</f>
        <v>602300</v>
      </c>
      <c r="H109" s="1084"/>
      <c r="I109" s="1084">
        <f>SUM(I108:J108)</f>
        <v>838740</v>
      </c>
      <c r="J109" s="1084"/>
    </row>
    <row r="110" spans="1:10" ht="15.75">
      <c r="A110" s="577" t="s">
        <v>421</v>
      </c>
      <c r="B110" s="578"/>
      <c r="C110" s="578"/>
      <c r="D110" s="578"/>
      <c r="E110" s="578"/>
      <c r="F110" s="579"/>
      <c r="G110" s="1084">
        <f>SUM(G109:J109)</f>
        <v>1441040</v>
      </c>
      <c r="H110" s="1084"/>
      <c r="I110" s="1084"/>
      <c r="J110" s="1084"/>
    </row>
  </sheetData>
  <sheetProtection/>
  <mergeCells count="111">
    <mergeCell ref="A105:F105"/>
    <mergeCell ref="A106:F106"/>
    <mergeCell ref="A107:F107"/>
    <mergeCell ref="A22:F22"/>
    <mergeCell ref="A41:F41"/>
    <mergeCell ref="A49:F49"/>
    <mergeCell ref="A76:F76"/>
    <mergeCell ref="A78:F78"/>
    <mergeCell ref="A88:F88"/>
    <mergeCell ref="A50:F50"/>
    <mergeCell ref="I1:J1"/>
    <mergeCell ref="I3:J3"/>
    <mergeCell ref="I4:J4"/>
    <mergeCell ref="I5:J5"/>
    <mergeCell ref="G12:J12"/>
    <mergeCell ref="I7:J7"/>
    <mergeCell ref="I9:J9"/>
    <mergeCell ref="I10:J10"/>
    <mergeCell ref="G11:H11"/>
    <mergeCell ref="I11:J11"/>
    <mergeCell ref="A16:F16"/>
    <mergeCell ref="A18:F18"/>
    <mergeCell ref="A29:F29"/>
    <mergeCell ref="A42:F42"/>
    <mergeCell ref="A43:F43"/>
    <mergeCell ref="A11:F11"/>
    <mergeCell ref="A26:F26"/>
    <mergeCell ref="A14:F14"/>
    <mergeCell ref="A28:F28"/>
    <mergeCell ref="A23:F23"/>
    <mergeCell ref="A38:F38"/>
    <mergeCell ref="A46:F46"/>
    <mergeCell ref="A47:F47"/>
    <mergeCell ref="A44:F44"/>
    <mergeCell ref="A45:F45"/>
    <mergeCell ref="A39:F39"/>
    <mergeCell ref="A40:F40"/>
    <mergeCell ref="A30:F30"/>
    <mergeCell ref="A31:F31"/>
    <mergeCell ref="A36:F36"/>
    <mergeCell ref="A32:F32"/>
    <mergeCell ref="A34:F34"/>
    <mergeCell ref="A73:F73"/>
    <mergeCell ref="A53:F53"/>
    <mergeCell ref="A72:F72"/>
    <mergeCell ref="A48:F48"/>
    <mergeCell ref="A69:F69"/>
    <mergeCell ref="A54:F54"/>
    <mergeCell ref="A66:F66"/>
    <mergeCell ref="A56:F56"/>
    <mergeCell ref="A57:F57"/>
    <mergeCell ref="A60:F60"/>
    <mergeCell ref="A84:F84"/>
    <mergeCell ref="A70:F70"/>
    <mergeCell ref="A65:F65"/>
    <mergeCell ref="A33:F33"/>
    <mergeCell ref="A77:F77"/>
    <mergeCell ref="A85:F85"/>
    <mergeCell ref="A71:F71"/>
    <mergeCell ref="A74:F74"/>
    <mergeCell ref="A64:F64"/>
    <mergeCell ref="A75:F75"/>
    <mergeCell ref="A68:F68"/>
    <mergeCell ref="A79:F79"/>
    <mergeCell ref="A67:F67"/>
    <mergeCell ref="A90:F90"/>
    <mergeCell ref="A91:F91"/>
    <mergeCell ref="A92:F92"/>
    <mergeCell ref="A93:F93"/>
    <mergeCell ref="A87:F87"/>
    <mergeCell ref="A99:F99"/>
    <mergeCell ref="G110:J110"/>
    <mergeCell ref="A15:F15"/>
    <mergeCell ref="A21:F21"/>
    <mergeCell ref="A20:F20"/>
    <mergeCell ref="A19:F19"/>
    <mergeCell ref="A35:F35"/>
    <mergeCell ref="G109:H109"/>
    <mergeCell ref="I109:J109"/>
    <mergeCell ref="A95:F95"/>
    <mergeCell ref="A96:F96"/>
    <mergeCell ref="G50:H50"/>
    <mergeCell ref="I50:J50"/>
    <mergeCell ref="G51:J51"/>
    <mergeCell ref="A97:F97"/>
    <mergeCell ref="A98:F98"/>
    <mergeCell ref="A94:F94"/>
    <mergeCell ref="A80:F80"/>
    <mergeCell ref="A81:F81"/>
    <mergeCell ref="A82:F82"/>
    <mergeCell ref="A83:F83"/>
    <mergeCell ref="A17:F17"/>
    <mergeCell ref="A27:F27"/>
    <mergeCell ref="A37:F37"/>
    <mergeCell ref="A55:F55"/>
    <mergeCell ref="A58:F58"/>
    <mergeCell ref="A59:F59"/>
    <mergeCell ref="A24:F24"/>
    <mergeCell ref="A25:F25"/>
    <mergeCell ref="A104:F104"/>
    <mergeCell ref="A61:F61"/>
    <mergeCell ref="A62:F62"/>
    <mergeCell ref="A63:F63"/>
    <mergeCell ref="A101:F101"/>
    <mergeCell ref="A102:F102"/>
    <mergeCell ref="A103:F103"/>
    <mergeCell ref="A100:F100"/>
    <mergeCell ref="A86:F86"/>
    <mergeCell ref="A89:F89"/>
  </mergeCells>
  <printOptions horizontalCentered="1"/>
  <pageMargins left="0.5905511811023623" right="0.5905511811023623" top="1.3779527559055118" bottom="0.984251968503937" header="0.5118110236220472" footer="0.5118110236220472"/>
  <pageSetup horizontalDpi="600" verticalDpi="600" orientation="portrait" paperSize="9" scale="89" r:id="rId1"/>
  <headerFooter alignWithMargins="0">
    <oddHeader>&amp;C8. sz. melléklet
a 21/2009. (VIII.27.) Ök. rendelethez
&amp;"Arial,Félkövér"&amp;12Mór Városi Önkormányzat 2009. évi felhalmozási költségvetése
2009. I. félév&amp;R8. sz. melléklet</oddHeader>
    <oddFooter>&amp;L&amp;D&amp;C&amp;P</oddFooter>
  </headerFooter>
  <rowBreaks count="2" manualBreakCount="2">
    <brk id="49" max="255" man="1"/>
    <brk id="96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1">
      <selection activeCell="D27" sqref="D27"/>
    </sheetView>
  </sheetViews>
  <sheetFormatPr defaultColWidth="9.140625" defaultRowHeight="24.75" customHeight="1"/>
  <cols>
    <col min="1" max="1" width="6.8515625" style="473" customWidth="1"/>
    <col min="2" max="2" width="59.140625" style="473" customWidth="1"/>
    <col min="3" max="4" width="17.7109375" style="473" customWidth="1"/>
    <col min="5" max="16384" width="9.140625" style="473" customWidth="1"/>
  </cols>
  <sheetData>
    <row r="1" spans="1:4" ht="24.75" customHeight="1">
      <c r="A1" s="1097" t="s">
        <v>422</v>
      </c>
      <c r="B1" s="1097"/>
      <c r="C1" s="1097"/>
      <c r="D1" s="1097"/>
    </row>
    <row r="2" spans="1:4" ht="24.75" customHeight="1">
      <c r="A2" s="1097" t="s">
        <v>783</v>
      </c>
      <c r="B2" s="1097"/>
      <c r="C2" s="1097"/>
      <c r="D2" s="1097"/>
    </row>
    <row r="3" spans="3:4" ht="24.75" customHeight="1" thickBot="1">
      <c r="C3" s="474"/>
      <c r="D3" s="474" t="s">
        <v>325</v>
      </c>
    </row>
    <row r="4" spans="1:4" ht="30">
      <c r="A4" s="475" t="s">
        <v>220</v>
      </c>
      <c r="B4" s="476" t="s">
        <v>423</v>
      </c>
      <c r="C4" s="804" t="s">
        <v>691</v>
      </c>
      <c r="D4" s="804" t="s">
        <v>692</v>
      </c>
    </row>
    <row r="5" spans="1:4" ht="24.75" customHeight="1">
      <c r="A5" s="477">
        <v>1</v>
      </c>
      <c r="B5" s="478" t="s">
        <v>424</v>
      </c>
      <c r="C5" s="479">
        <v>16000</v>
      </c>
      <c r="D5" s="479">
        <v>16000</v>
      </c>
    </row>
    <row r="6" spans="1:4" ht="24.75" customHeight="1">
      <c r="A6" s="477">
        <v>2</v>
      </c>
      <c r="B6" s="478" t="s">
        <v>105</v>
      </c>
      <c r="C6" s="479">
        <v>432129</v>
      </c>
      <c r="D6" s="479">
        <v>432129</v>
      </c>
    </row>
    <row r="7" spans="1:4" ht="24.75" customHeight="1">
      <c r="A7" s="477">
        <v>3</v>
      </c>
      <c r="B7" s="478" t="s">
        <v>494</v>
      </c>
      <c r="C7" s="479">
        <v>5000</v>
      </c>
      <c r="D7" s="479">
        <v>5000</v>
      </c>
    </row>
    <row r="8" spans="1:4" ht="24.75" customHeight="1">
      <c r="A8" s="477">
        <v>4</v>
      </c>
      <c r="B8" s="478" t="s">
        <v>495</v>
      </c>
      <c r="C8" s="479">
        <v>15000</v>
      </c>
      <c r="D8" s="479">
        <v>0</v>
      </c>
    </row>
    <row r="9" spans="1:4" ht="24.75" customHeight="1">
      <c r="A9" s="477">
        <v>5</v>
      </c>
      <c r="B9" s="478" t="s">
        <v>189</v>
      </c>
      <c r="C9" s="479">
        <v>2430</v>
      </c>
      <c r="D9" s="479">
        <v>2430</v>
      </c>
    </row>
    <row r="10" spans="1:4" ht="24.75" customHeight="1">
      <c r="A10" s="477">
        <v>6</v>
      </c>
      <c r="B10" s="478" t="s">
        <v>680</v>
      </c>
      <c r="C10" s="479">
        <v>0</v>
      </c>
      <c r="D10" s="479">
        <v>327</v>
      </c>
    </row>
    <row r="11" spans="1:4" ht="24.75" customHeight="1">
      <c r="A11" s="477">
        <v>7</v>
      </c>
      <c r="B11" s="478" t="s">
        <v>496</v>
      </c>
      <c r="C11" s="479">
        <v>33762</v>
      </c>
      <c r="D11" s="479">
        <v>20680</v>
      </c>
    </row>
    <row r="12" spans="1:4" ht="24.75" customHeight="1">
      <c r="A12" s="477">
        <v>8</v>
      </c>
      <c r="B12" s="478" t="s">
        <v>270</v>
      </c>
      <c r="C12" s="479">
        <v>724515</v>
      </c>
      <c r="D12" s="479">
        <v>724905</v>
      </c>
    </row>
    <row r="13" spans="1:4" ht="24.75" customHeight="1">
      <c r="A13" s="477">
        <v>9</v>
      </c>
      <c r="B13" s="478" t="s">
        <v>304</v>
      </c>
      <c r="C13" s="479">
        <v>1000</v>
      </c>
      <c r="D13" s="479">
        <v>1000</v>
      </c>
    </row>
    <row r="14" spans="1:4" ht="24.75" customHeight="1">
      <c r="A14" s="477">
        <v>10</v>
      </c>
      <c r="B14" s="653" t="s">
        <v>614</v>
      </c>
      <c r="C14" s="654">
        <v>0</v>
      </c>
      <c r="D14" s="654">
        <v>7941</v>
      </c>
    </row>
    <row r="15" spans="1:4" ht="24.75" customHeight="1" thickBot="1">
      <c r="A15" s="480"/>
      <c r="B15" s="481" t="s">
        <v>425</v>
      </c>
      <c r="C15" s="482">
        <f>SUM(C5:C14)</f>
        <v>1229836</v>
      </c>
      <c r="D15" s="482">
        <f>SUM(D5:D14)</f>
        <v>1210412</v>
      </c>
    </row>
    <row r="16" ht="24.75" customHeight="1" thickBot="1"/>
    <row r="17" spans="1:4" ht="24.75" customHeight="1" thickBot="1">
      <c r="A17" s="483"/>
      <c r="B17" s="484" t="s">
        <v>426</v>
      </c>
      <c r="C17" s="485">
        <v>30000</v>
      </c>
      <c r="D17" s="485">
        <v>51342</v>
      </c>
    </row>
    <row r="18" ht="24.75" customHeight="1" thickBot="1"/>
    <row r="19" spans="1:4" ht="24.75" customHeight="1" thickBot="1">
      <c r="A19" s="486"/>
      <c r="B19" s="484" t="s">
        <v>427</v>
      </c>
      <c r="C19" s="485">
        <f>C15+C17</f>
        <v>1259836</v>
      </c>
      <c r="D19" s="485">
        <f>D15+D17</f>
        <v>1261754</v>
      </c>
    </row>
    <row r="20" ht="12.75"/>
    <row r="21" spans="1:3" ht="24.75" customHeight="1">
      <c r="A21" s="1096"/>
      <c r="B21" s="1096"/>
      <c r="C21" s="1096"/>
    </row>
    <row r="22" spans="2:3" ht="12.75">
      <c r="B22" s="587"/>
      <c r="C22" s="589"/>
    </row>
    <row r="23" spans="2:3" ht="12.75">
      <c r="B23" s="587"/>
      <c r="C23" s="589"/>
    </row>
    <row r="24" spans="2:3" ht="12.75">
      <c r="B24" s="587"/>
      <c r="C24" s="589"/>
    </row>
    <row r="25" spans="2:3" ht="12.75">
      <c r="B25" s="588"/>
      <c r="C25" s="589"/>
    </row>
    <row r="26" spans="2:3" ht="12.75">
      <c r="B26" s="588"/>
      <c r="C26" s="589"/>
    </row>
    <row r="27" spans="2:3" ht="12.75">
      <c r="B27" s="588"/>
      <c r="C27" s="589"/>
    </row>
    <row r="28" spans="2:3" ht="12.75">
      <c r="B28" s="588"/>
      <c r="C28" s="589"/>
    </row>
    <row r="29" spans="2:3" ht="12.75">
      <c r="B29" s="588"/>
      <c r="C29" s="589"/>
    </row>
    <row r="30" spans="2:3" ht="12.75">
      <c r="B30" s="588"/>
      <c r="C30" s="589"/>
    </row>
    <row r="31" ht="12.75">
      <c r="C31" s="590"/>
    </row>
    <row r="32" ht="12.75">
      <c r="C32" s="590"/>
    </row>
    <row r="33" ht="12.75"/>
    <row r="34" ht="12.75"/>
    <row r="35" ht="12.75"/>
  </sheetData>
  <sheetProtection/>
  <mergeCells count="3">
    <mergeCell ref="A21:C21"/>
    <mergeCell ref="A1:D1"/>
    <mergeCell ref="A2:D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5" r:id="rId1"/>
  <headerFooter alignWithMargins="0">
    <oddHeader>&amp;C9. sz. melléklet
a 21/2009. (VIII.27.) Ök. rendelethez&amp;R
9. sz. melléklet</oddHeader>
    <oddFooter>&amp;L&amp;D&amp;C&amp;P</oddFooter>
  </headerFooter>
  <rowBreaks count="1" manualBreakCount="1">
    <brk id="19" max="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O24"/>
  <sheetViews>
    <sheetView view="pageBreakPreview" zoomScaleSheetLayoutView="100" zoomScalePageLayoutView="0" workbookViewId="0" topLeftCell="A1">
      <selection activeCell="A26" sqref="A26"/>
    </sheetView>
  </sheetViews>
  <sheetFormatPr defaultColWidth="9.140625" defaultRowHeight="12.75"/>
  <cols>
    <col min="1" max="1" width="24.140625" style="487" customWidth="1"/>
    <col min="2" max="2" width="11.7109375" style="487" customWidth="1"/>
    <col min="3" max="3" width="11.00390625" style="487" bestFit="1" customWidth="1"/>
    <col min="4" max="4" width="10.00390625" style="487" bestFit="1" customWidth="1"/>
    <col min="5" max="7" width="11.00390625" style="487" bestFit="1" customWidth="1"/>
    <col min="8" max="9" width="10.00390625" style="487" bestFit="1" customWidth="1"/>
    <col min="10" max="13" width="11.00390625" style="487" bestFit="1" customWidth="1"/>
    <col min="14" max="14" width="10.00390625" style="487" bestFit="1" customWidth="1"/>
    <col min="15" max="15" width="13.57421875" style="487" bestFit="1" customWidth="1"/>
    <col min="16" max="16384" width="9.140625" style="487" customWidth="1"/>
  </cols>
  <sheetData>
    <row r="2" spans="1:15" ht="15.75">
      <c r="A2" s="1098" t="s">
        <v>533</v>
      </c>
      <c r="B2" s="1098"/>
      <c r="C2" s="1098"/>
      <c r="D2" s="1098"/>
      <c r="E2" s="1098"/>
      <c r="F2" s="1098"/>
      <c r="G2" s="1098"/>
      <c r="H2" s="1098"/>
      <c r="I2" s="1098"/>
      <c r="J2" s="1098"/>
      <c r="K2" s="1098"/>
      <c r="L2" s="1098"/>
      <c r="M2" s="1098"/>
      <c r="N2" s="1098"/>
      <c r="O2" s="1098"/>
    </row>
    <row r="5" ht="15" thickBot="1">
      <c r="O5" s="488" t="s">
        <v>325</v>
      </c>
    </row>
    <row r="6" spans="1:15" ht="30" customHeight="1" thickBot="1">
      <c r="A6" s="489" t="s">
        <v>428</v>
      </c>
      <c r="B6" s="490"/>
      <c r="C6" s="491" t="s">
        <v>429</v>
      </c>
      <c r="D6" s="491" t="s">
        <v>430</v>
      </c>
      <c r="E6" s="491" t="s">
        <v>431</v>
      </c>
      <c r="F6" s="491" t="s">
        <v>432</v>
      </c>
      <c r="G6" s="491" t="s">
        <v>433</v>
      </c>
      <c r="H6" s="491" t="s">
        <v>434</v>
      </c>
      <c r="I6" s="491" t="s">
        <v>435</v>
      </c>
      <c r="J6" s="491" t="s">
        <v>436</v>
      </c>
      <c r="K6" s="491" t="s">
        <v>437</v>
      </c>
      <c r="L6" s="491" t="s">
        <v>438</v>
      </c>
      <c r="M6" s="491" t="s">
        <v>439</v>
      </c>
      <c r="N6" s="491" t="s">
        <v>440</v>
      </c>
      <c r="O6" s="491" t="s">
        <v>441</v>
      </c>
    </row>
    <row r="7" spans="1:15" ht="30" customHeight="1" thickBot="1">
      <c r="A7" s="492" t="s">
        <v>398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4"/>
    </row>
    <row r="8" spans="1:15" ht="19.5" customHeight="1">
      <c r="A8" s="1099" t="s">
        <v>1</v>
      </c>
      <c r="B8" s="495" t="s">
        <v>442</v>
      </c>
      <c r="C8" s="496">
        <v>415564</v>
      </c>
      <c r="D8" s="496">
        <v>94256</v>
      </c>
      <c r="E8" s="496">
        <v>723779</v>
      </c>
      <c r="F8" s="496">
        <v>177617</v>
      </c>
      <c r="G8" s="496">
        <v>293246</v>
      </c>
      <c r="H8" s="496">
        <v>31644</v>
      </c>
      <c r="I8" s="496">
        <v>119387</v>
      </c>
      <c r="J8" s="496">
        <v>101209</v>
      </c>
      <c r="K8" s="496">
        <v>467157</v>
      </c>
      <c r="L8" s="496">
        <v>200067</v>
      </c>
      <c r="M8" s="496">
        <v>357716</v>
      </c>
      <c r="N8" s="496">
        <v>130665</v>
      </c>
      <c r="O8" s="497">
        <f>SUM(C8:N8)</f>
        <v>3112307</v>
      </c>
    </row>
    <row r="9" spans="1:15" ht="19.5" customHeight="1">
      <c r="A9" s="1100"/>
      <c r="B9" s="498" t="s">
        <v>443</v>
      </c>
      <c r="C9" s="499">
        <v>985683</v>
      </c>
      <c r="D9" s="499">
        <v>1800</v>
      </c>
      <c r="E9" s="499">
        <v>334940</v>
      </c>
      <c r="F9" s="499">
        <v>30592</v>
      </c>
      <c r="G9" s="499">
        <v>655</v>
      </c>
      <c r="H9" s="499">
        <v>9338</v>
      </c>
      <c r="I9" s="499">
        <v>655</v>
      </c>
      <c r="J9" s="499">
        <v>655</v>
      </c>
      <c r="K9" s="499">
        <v>655</v>
      </c>
      <c r="L9" s="499">
        <v>655</v>
      </c>
      <c r="M9" s="499">
        <v>655</v>
      </c>
      <c r="N9" s="499">
        <v>803</v>
      </c>
      <c r="O9" s="500">
        <f>SUM(C9:N9)</f>
        <v>1367086</v>
      </c>
    </row>
    <row r="10" spans="1:15" ht="19.5" customHeight="1" thickBot="1">
      <c r="A10" s="501" t="s">
        <v>444</v>
      </c>
      <c r="B10" s="502"/>
      <c r="C10" s="503">
        <v>173133</v>
      </c>
      <c r="D10" s="503">
        <v>70342</v>
      </c>
      <c r="E10" s="503">
        <v>70538</v>
      </c>
      <c r="F10" s="503">
        <v>73785</v>
      </c>
      <c r="G10" s="503">
        <v>76565</v>
      </c>
      <c r="H10" s="503">
        <v>80926</v>
      </c>
      <c r="I10" s="503">
        <v>81002</v>
      </c>
      <c r="J10" s="503">
        <v>80660</v>
      </c>
      <c r="K10" s="503">
        <v>75691</v>
      </c>
      <c r="L10" s="503">
        <v>75474</v>
      </c>
      <c r="M10" s="503">
        <v>71178</v>
      </c>
      <c r="N10" s="503">
        <v>101688</v>
      </c>
      <c r="O10" s="504">
        <f>SUM(C10:N10)</f>
        <v>1030982</v>
      </c>
    </row>
    <row r="11" spans="1:15" ht="30" customHeight="1" thickBot="1">
      <c r="A11" s="505" t="s">
        <v>445</v>
      </c>
      <c r="B11" s="506"/>
      <c r="C11" s="507">
        <f>SUM(C8:C10)</f>
        <v>1574380</v>
      </c>
      <c r="D11" s="507">
        <f aca="true" t="shared" si="0" ref="D11:O11">SUM(D8:D10)</f>
        <v>166398</v>
      </c>
      <c r="E11" s="507">
        <f t="shared" si="0"/>
        <v>1129257</v>
      </c>
      <c r="F11" s="507">
        <f t="shared" si="0"/>
        <v>281994</v>
      </c>
      <c r="G11" s="507">
        <f t="shared" si="0"/>
        <v>370466</v>
      </c>
      <c r="H11" s="507">
        <f t="shared" si="0"/>
        <v>121908</v>
      </c>
      <c r="I11" s="507">
        <f t="shared" si="0"/>
        <v>201044</v>
      </c>
      <c r="J11" s="507">
        <f t="shared" si="0"/>
        <v>182524</v>
      </c>
      <c r="K11" s="507">
        <f t="shared" si="0"/>
        <v>543503</v>
      </c>
      <c r="L11" s="507">
        <f t="shared" si="0"/>
        <v>276196</v>
      </c>
      <c r="M11" s="507">
        <f t="shared" si="0"/>
        <v>429549</v>
      </c>
      <c r="N11" s="507">
        <f t="shared" si="0"/>
        <v>233156</v>
      </c>
      <c r="O11" s="507">
        <f t="shared" si="0"/>
        <v>5510375</v>
      </c>
    </row>
    <row r="12" spans="1:15" ht="15" thickBot="1">
      <c r="A12" s="508"/>
      <c r="B12" s="493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4"/>
    </row>
    <row r="13" spans="1:15" ht="30" customHeight="1" thickBot="1">
      <c r="A13" s="492" t="s">
        <v>446</v>
      </c>
      <c r="B13" s="493"/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4"/>
    </row>
    <row r="14" spans="1:15" ht="19.5" customHeight="1">
      <c r="A14" s="1101" t="s">
        <v>1</v>
      </c>
      <c r="B14" s="495" t="s">
        <v>442</v>
      </c>
      <c r="C14" s="496">
        <v>90743</v>
      </c>
      <c r="D14" s="496">
        <v>99716</v>
      </c>
      <c r="E14" s="496">
        <v>145100</v>
      </c>
      <c r="F14" s="496">
        <v>140000</v>
      </c>
      <c r="G14" s="496">
        <v>134191</v>
      </c>
      <c r="H14" s="496">
        <v>97855</v>
      </c>
      <c r="I14" s="496">
        <v>90079</v>
      </c>
      <c r="J14" s="496">
        <v>95980</v>
      </c>
      <c r="K14" s="496">
        <v>608489</v>
      </c>
      <c r="L14" s="496">
        <v>133668</v>
      </c>
      <c r="M14" s="496">
        <v>143574</v>
      </c>
      <c r="N14" s="496">
        <v>284064</v>
      </c>
      <c r="O14" s="497">
        <f>SUM(C14:N14)</f>
        <v>2063459</v>
      </c>
    </row>
    <row r="15" spans="1:15" ht="19.5" customHeight="1">
      <c r="A15" s="1102"/>
      <c r="B15" s="498" t="s">
        <v>443</v>
      </c>
      <c r="C15" s="499">
        <v>150776</v>
      </c>
      <c r="D15" s="499">
        <v>16384</v>
      </c>
      <c r="E15" s="499">
        <v>18824</v>
      </c>
      <c r="F15" s="499">
        <v>28409</v>
      </c>
      <c r="G15" s="499">
        <v>49884</v>
      </c>
      <c r="H15" s="499">
        <v>90661</v>
      </c>
      <c r="I15" s="499">
        <v>35306</v>
      </c>
      <c r="J15" s="499">
        <v>13893</v>
      </c>
      <c r="K15" s="499">
        <v>13389</v>
      </c>
      <c r="L15" s="499">
        <v>171861</v>
      </c>
      <c r="M15" s="499">
        <v>200000</v>
      </c>
      <c r="N15" s="499">
        <v>261696</v>
      </c>
      <c r="O15" s="500">
        <f>SUM(C15:N15)</f>
        <v>1051083</v>
      </c>
    </row>
    <row r="16" spans="1:15" ht="19.5" customHeight="1" thickBot="1">
      <c r="A16" s="620" t="s">
        <v>444</v>
      </c>
      <c r="B16" s="498" t="s">
        <v>442</v>
      </c>
      <c r="C16" s="499">
        <v>264942</v>
      </c>
      <c r="D16" s="499">
        <v>187634</v>
      </c>
      <c r="E16" s="499">
        <v>182911</v>
      </c>
      <c r="F16" s="499">
        <v>190697</v>
      </c>
      <c r="G16" s="499">
        <v>186587</v>
      </c>
      <c r="H16" s="499">
        <v>170062</v>
      </c>
      <c r="I16" s="499">
        <v>188122</v>
      </c>
      <c r="J16" s="499">
        <v>185623</v>
      </c>
      <c r="K16" s="499">
        <v>188621</v>
      </c>
      <c r="L16" s="499">
        <v>193122</v>
      </c>
      <c r="M16" s="499">
        <v>198827</v>
      </c>
      <c r="N16" s="499">
        <v>202425</v>
      </c>
      <c r="O16" s="500">
        <f>SUM(C16:N16)</f>
        <v>2339573</v>
      </c>
    </row>
    <row r="17" spans="1:15" ht="30" customHeight="1" thickBot="1">
      <c r="A17" s="505" t="s">
        <v>447</v>
      </c>
      <c r="B17" s="507"/>
      <c r="C17" s="507">
        <f aca="true" t="shared" si="1" ref="C17:O17">SUM(C14:C16)</f>
        <v>506461</v>
      </c>
      <c r="D17" s="507">
        <f t="shared" si="1"/>
        <v>303734</v>
      </c>
      <c r="E17" s="507">
        <f t="shared" si="1"/>
        <v>346835</v>
      </c>
      <c r="F17" s="507">
        <f t="shared" si="1"/>
        <v>359106</v>
      </c>
      <c r="G17" s="507">
        <f t="shared" si="1"/>
        <v>370662</v>
      </c>
      <c r="H17" s="507">
        <f t="shared" si="1"/>
        <v>358578</v>
      </c>
      <c r="I17" s="507">
        <f t="shared" si="1"/>
        <v>313507</v>
      </c>
      <c r="J17" s="507">
        <f t="shared" si="1"/>
        <v>295496</v>
      </c>
      <c r="K17" s="507">
        <f t="shared" si="1"/>
        <v>810499</v>
      </c>
      <c r="L17" s="507">
        <f t="shared" si="1"/>
        <v>498651</v>
      </c>
      <c r="M17" s="507">
        <f t="shared" si="1"/>
        <v>542401</v>
      </c>
      <c r="N17" s="507">
        <f t="shared" si="1"/>
        <v>748185</v>
      </c>
      <c r="O17" s="507">
        <f t="shared" si="1"/>
        <v>5454115</v>
      </c>
    </row>
    <row r="18" spans="1:15" ht="30" customHeight="1">
      <c r="A18" s="509" t="s">
        <v>448</v>
      </c>
      <c r="B18" s="496"/>
      <c r="C18" s="496"/>
      <c r="D18" s="496"/>
      <c r="E18" s="496"/>
      <c r="F18" s="496"/>
      <c r="G18" s="496"/>
      <c r="H18" s="496"/>
      <c r="I18" s="496"/>
      <c r="J18" s="496"/>
      <c r="K18" s="496"/>
      <c r="L18" s="496"/>
      <c r="M18" s="496"/>
      <c r="N18" s="496"/>
      <c r="O18" s="497"/>
    </row>
    <row r="19" spans="1:15" ht="30" customHeight="1">
      <c r="A19" s="510" t="s">
        <v>541</v>
      </c>
      <c r="B19" s="499"/>
      <c r="C19" s="499">
        <f>C11-C17</f>
        <v>1067919</v>
      </c>
      <c r="D19" s="499">
        <f aca="true" t="shared" si="2" ref="D19:N19">C19+D11-D17</f>
        <v>930583</v>
      </c>
      <c r="E19" s="499">
        <f t="shared" si="2"/>
        <v>1713005</v>
      </c>
      <c r="F19" s="499">
        <f t="shared" si="2"/>
        <v>1635893</v>
      </c>
      <c r="G19" s="499">
        <f t="shared" si="2"/>
        <v>1635697</v>
      </c>
      <c r="H19" s="499">
        <f t="shared" si="2"/>
        <v>1399027</v>
      </c>
      <c r="I19" s="499">
        <f t="shared" si="2"/>
        <v>1286564</v>
      </c>
      <c r="J19" s="499">
        <f t="shared" si="2"/>
        <v>1173592</v>
      </c>
      <c r="K19" s="499">
        <f t="shared" si="2"/>
        <v>906596</v>
      </c>
      <c r="L19" s="499">
        <f t="shared" si="2"/>
        <v>684141</v>
      </c>
      <c r="M19" s="499">
        <f t="shared" si="2"/>
        <v>571289</v>
      </c>
      <c r="N19" s="499">
        <f t="shared" si="2"/>
        <v>56260</v>
      </c>
      <c r="O19" s="500">
        <v>56260</v>
      </c>
    </row>
    <row r="20" spans="1:15" ht="14.25">
      <c r="A20" s="510" t="s">
        <v>542</v>
      </c>
      <c r="B20" s="499"/>
      <c r="C20" s="499">
        <v>0</v>
      </c>
      <c r="D20" s="499">
        <v>0</v>
      </c>
      <c r="E20" s="499">
        <v>0</v>
      </c>
      <c r="F20" s="499">
        <v>0</v>
      </c>
      <c r="G20" s="499">
        <v>0</v>
      </c>
      <c r="H20" s="499">
        <v>0</v>
      </c>
      <c r="I20" s="499">
        <v>0</v>
      </c>
      <c r="J20" s="499">
        <v>0</v>
      </c>
      <c r="K20" s="499">
        <v>-40851</v>
      </c>
      <c r="L20" s="499">
        <v>-92100</v>
      </c>
      <c r="M20" s="499">
        <v>-5607</v>
      </c>
      <c r="N20" s="499">
        <v>-259743</v>
      </c>
      <c r="O20" s="500">
        <v>-259743</v>
      </c>
    </row>
    <row r="21" spans="1:15" ht="25.5">
      <c r="A21" s="510" t="s">
        <v>543</v>
      </c>
      <c r="B21" s="499"/>
      <c r="C21" s="499">
        <v>834907</v>
      </c>
      <c r="D21" s="499">
        <v>820323</v>
      </c>
      <c r="E21" s="499">
        <v>1136439</v>
      </c>
      <c r="F21" s="499">
        <v>1138622</v>
      </c>
      <c r="G21" s="499">
        <v>1089393</v>
      </c>
      <c r="H21" s="499">
        <v>1008070</v>
      </c>
      <c r="I21" s="499">
        <v>973419</v>
      </c>
      <c r="J21" s="499">
        <v>960181</v>
      </c>
      <c r="K21" s="499">
        <v>947447</v>
      </c>
      <c r="L21" s="499">
        <v>776241</v>
      </c>
      <c r="M21" s="499">
        <v>576896</v>
      </c>
      <c r="N21" s="499">
        <v>316003</v>
      </c>
      <c r="O21" s="500">
        <v>316003</v>
      </c>
    </row>
    <row r="22" spans="1:15" ht="14.25">
      <c r="A22" s="511"/>
      <c r="B22" s="512"/>
      <c r="C22" s="512"/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3"/>
    </row>
    <row r="23" spans="1:15" ht="26.25" thickBot="1">
      <c r="A23" s="514" t="s">
        <v>449</v>
      </c>
      <c r="B23" s="515"/>
      <c r="C23" s="516">
        <v>91809</v>
      </c>
      <c r="D23" s="516">
        <v>117292</v>
      </c>
      <c r="E23" s="516">
        <v>112373</v>
      </c>
      <c r="F23" s="516">
        <v>116912</v>
      </c>
      <c r="G23" s="516">
        <v>110022</v>
      </c>
      <c r="H23" s="516">
        <v>89136</v>
      </c>
      <c r="I23" s="516">
        <v>107120</v>
      </c>
      <c r="J23" s="516">
        <v>104963</v>
      </c>
      <c r="K23" s="516">
        <v>112930</v>
      </c>
      <c r="L23" s="516">
        <v>117648</v>
      </c>
      <c r="M23" s="516">
        <v>127649</v>
      </c>
      <c r="N23" s="516">
        <v>100737</v>
      </c>
      <c r="O23" s="517">
        <f>SUM(C23:N23)</f>
        <v>1308591</v>
      </c>
    </row>
    <row r="24" spans="1:15" ht="15" thickBot="1">
      <c r="A24" s="614" t="s">
        <v>532</v>
      </c>
      <c r="B24" s="613"/>
      <c r="C24" s="615">
        <v>15000</v>
      </c>
      <c r="D24" s="615">
        <v>30284</v>
      </c>
      <c r="E24" s="615">
        <v>27504</v>
      </c>
      <c r="F24" s="615">
        <v>31045</v>
      </c>
      <c r="G24" s="615">
        <v>24155</v>
      </c>
      <c r="H24" s="615">
        <v>12330</v>
      </c>
      <c r="I24" s="615">
        <v>12003</v>
      </c>
      <c r="J24" s="615">
        <v>15097</v>
      </c>
      <c r="K24" s="615">
        <v>15813</v>
      </c>
      <c r="L24" s="615">
        <v>18531</v>
      </c>
      <c r="M24" s="615">
        <v>12785</v>
      </c>
      <c r="N24" s="615">
        <v>0</v>
      </c>
      <c r="O24" s="616">
        <f>SUM(C24:N24)</f>
        <v>214547</v>
      </c>
    </row>
  </sheetData>
  <sheetProtection/>
  <mergeCells count="3">
    <mergeCell ref="A2:O2"/>
    <mergeCell ref="A8:A9"/>
    <mergeCell ref="A14:A1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72" r:id="rId1"/>
  <headerFooter alignWithMargins="0">
    <oddHeader>&amp;C10. sz. melléklet
 a 21/2009. (VIII.27.) Ök. rendelethez&amp;R
14. sz. melléklet</oddHeader>
    <oddFooter>&amp;L&amp;D&amp;C&amp;P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89"/>
  <sheetViews>
    <sheetView view="pageBreakPreview" zoomScaleSheetLayoutView="100" zoomScalePageLayoutView="0" workbookViewId="0" topLeftCell="A1">
      <selection activeCell="A38" sqref="A38:D38"/>
    </sheetView>
  </sheetViews>
  <sheetFormatPr defaultColWidth="9.140625" defaultRowHeight="12.75"/>
  <cols>
    <col min="1" max="1" width="41.140625" style="518" customWidth="1"/>
    <col min="2" max="2" width="44.140625" style="518" customWidth="1"/>
    <col min="3" max="4" width="11.7109375" style="518" customWidth="1"/>
    <col min="5" max="16384" width="9.140625" style="518" customWidth="1"/>
  </cols>
  <sheetData>
    <row r="1" spans="1:4" ht="15.75">
      <c r="A1" s="1116" t="s">
        <v>615</v>
      </c>
      <c r="B1" s="1116"/>
      <c r="C1" s="1116"/>
      <c r="D1" s="1116"/>
    </row>
    <row r="2" spans="1:4" ht="15">
      <c r="A2" s="1104" t="s">
        <v>616</v>
      </c>
      <c r="B2" s="1104"/>
      <c r="C2" s="1104"/>
      <c r="D2" s="1104"/>
    </row>
    <row r="3" spans="1:4" ht="15">
      <c r="A3" s="1117" t="s">
        <v>784</v>
      </c>
      <c r="B3" s="1117"/>
      <c r="C3" s="1117"/>
      <c r="D3" s="1117"/>
    </row>
    <row r="4" ht="15.75" thickBot="1">
      <c r="D4" s="655" t="s">
        <v>325</v>
      </c>
    </row>
    <row r="5" spans="1:4" ht="15.75" thickTop="1">
      <c r="A5" s="1106" t="s">
        <v>617</v>
      </c>
      <c r="B5" s="1112" t="s">
        <v>677</v>
      </c>
      <c r="C5" s="1114" t="s">
        <v>675</v>
      </c>
      <c r="D5" s="1118" t="s">
        <v>676</v>
      </c>
    </row>
    <row r="6" spans="1:4" ht="15.75" thickBot="1">
      <c r="A6" s="1107"/>
      <c r="B6" s="1113"/>
      <c r="C6" s="1115"/>
      <c r="D6" s="1119"/>
    </row>
    <row r="7" spans="1:4" ht="16.5" thickTop="1">
      <c r="A7" s="1108" t="s">
        <v>1</v>
      </c>
      <c r="B7" s="1109"/>
      <c r="C7" s="681"/>
      <c r="D7" s="805"/>
    </row>
    <row r="8" spans="1:4" ht="15.75">
      <c r="A8" s="656" t="s">
        <v>468</v>
      </c>
      <c r="B8" s="657" t="s">
        <v>618</v>
      </c>
      <c r="C8" s="731">
        <v>300</v>
      </c>
      <c r="D8" s="806">
        <v>300</v>
      </c>
    </row>
    <row r="9" spans="1:4" ht="16.5" thickBot="1">
      <c r="A9" s="658"/>
      <c r="B9" s="659" t="s">
        <v>619</v>
      </c>
      <c r="C9" s="732">
        <v>4000</v>
      </c>
      <c r="D9" s="807">
        <v>4000</v>
      </c>
    </row>
    <row r="10" spans="1:4" ht="15.75">
      <c r="A10" s="656" t="s">
        <v>620</v>
      </c>
      <c r="B10" s="657" t="s">
        <v>621</v>
      </c>
      <c r="C10" s="731">
        <v>1000</v>
      </c>
      <c r="D10" s="806">
        <v>1000</v>
      </c>
    </row>
    <row r="11" spans="1:4" ht="31.5">
      <c r="A11" s="660"/>
      <c r="B11" s="661" t="s">
        <v>622</v>
      </c>
      <c r="C11" s="733">
        <v>4000</v>
      </c>
      <c r="D11" s="808">
        <v>4000</v>
      </c>
    </row>
    <row r="12" spans="1:4" ht="16.5" thickBot="1">
      <c r="A12" s="658"/>
      <c r="B12" s="659" t="s">
        <v>623</v>
      </c>
      <c r="C12" s="732">
        <v>5000</v>
      </c>
      <c r="D12" s="807">
        <v>5000</v>
      </c>
    </row>
    <row r="13" spans="1:4" ht="16.5" thickBot="1">
      <c r="A13" s="662" t="s">
        <v>408</v>
      </c>
      <c r="B13" s="663" t="s">
        <v>245</v>
      </c>
      <c r="C13" s="734">
        <v>3880</v>
      </c>
      <c r="D13" s="809">
        <v>3880</v>
      </c>
    </row>
    <row r="14" spans="1:4" ht="32.25" thickBot="1">
      <c r="A14" s="664" t="s">
        <v>624</v>
      </c>
      <c r="B14" s="665" t="s">
        <v>625</v>
      </c>
      <c r="C14" s="735">
        <v>1000</v>
      </c>
      <c r="D14" s="810">
        <v>1000</v>
      </c>
    </row>
    <row r="15" spans="1:4" ht="16.5" thickBot="1">
      <c r="A15" s="664" t="s">
        <v>417</v>
      </c>
      <c r="B15" s="665" t="s">
        <v>626</v>
      </c>
      <c r="C15" s="735">
        <v>2000</v>
      </c>
      <c r="D15" s="810">
        <v>2000</v>
      </c>
    </row>
    <row r="16" spans="1:4" ht="47.25">
      <c r="A16" s="656" t="s">
        <v>627</v>
      </c>
      <c r="B16" s="657" t="s">
        <v>628</v>
      </c>
      <c r="C16" s="731">
        <v>1000</v>
      </c>
      <c r="D16" s="806">
        <v>1000</v>
      </c>
    </row>
    <row r="17" spans="1:4" ht="16.5" thickBot="1">
      <c r="A17" s="658"/>
      <c r="B17" s="659" t="s">
        <v>629</v>
      </c>
      <c r="C17" s="732">
        <v>1000</v>
      </c>
      <c r="D17" s="807">
        <v>1000</v>
      </c>
    </row>
    <row r="18" spans="1:4" ht="31.5">
      <c r="A18" s="656" t="s">
        <v>630</v>
      </c>
      <c r="B18" s="657" t="s">
        <v>631</v>
      </c>
      <c r="C18" s="731">
        <v>600</v>
      </c>
      <c r="D18" s="806">
        <v>600</v>
      </c>
    </row>
    <row r="19" spans="1:4" ht="31.5">
      <c r="A19" s="660"/>
      <c r="B19" s="661" t="s">
        <v>632</v>
      </c>
      <c r="C19" s="733">
        <v>400</v>
      </c>
      <c r="D19" s="808">
        <v>400</v>
      </c>
    </row>
    <row r="20" spans="1:4" ht="16.5" thickBot="1">
      <c r="A20" s="666"/>
      <c r="B20" s="667" t="s">
        <v>633</v>
      </c>
      <c r="C20" s="736">
        <v>11500</v>
      </c>
      <c r="D20" s="811">
        <v>0</v>
      </c>
    </row>
    <row r="21" spans="1:4" ht="15.75">
      <c r="A21" s="668" t="s">
        <v>410</v>
      </c>
      <c r="B21" s="669" t="s">
        <v>634</v>
      </c>
      <c r="C21" s="737">
        <v>4000</v>
      </c>
      <c r="D21" s="812">
        <v>0</v>
      </c>
    </row>
    <row r="22" spans="1:4" ht="31.5">
      <c r="A22" s="660"/>
      <c r="B22" s="661" t="s">
        <v>635</v>
      </c>
      <c r="C22" s="733">
        <v>3000</v>
      </c>
      <c r="D22" s="808">
        <v>3000</v>
      </c>
    </row>
    <row r="23" spans="1:4" ht="15.75">
      <c r="A23" s="660"/>
      <c r="B23" s="661" t="s">
        <v>636</v>
      </c>
      <c r="C23" s="733">
        <v>1000</v>
      </c>
      <c r="D23" s="808">
        <v>1000</v>
      </c>
    </row>
    <row r="24" spans="1:4" ht="15.75">
      <c r="A24" s="670"/>
      <c r="B24" s="671" t="s">
        <v>637</v>
      </c>
      <c r="C24" s="738">
        <v>6500</v>
      </c>
      <c r="D24" s="813">
        <v>6500</v>
      </c>
    </row>
    <row r="25" spans="1:4" ht="31.5">
      <c r="A25" s="670"/>
      <c r="B25" s="671" t="s">
        <v>638</v>
      </c>
      <c r="C25" s="738">
        <v>1000</v>
      </c>
      <c r="D25" s="813">
        <v>1000</v>
      </c>
    </row>
    <row r="26" spans="1:4" ht="15.75">
      <c r="A26" s="670"/>
      <c r="B26" s="671" t="s">
        <v>639</v>
      </c>
      <c r="C26" s="738"/>
      <c r="D26" s="813"/>
    </row>
    <row r="27" spans="1:4" ht="15.75">
      <c r="A27" s="670"/>
      <c r="B27" s="672" t="s">
        <v>640</v>
      </c>
      <c r="C27" s="738">
        <v>650</v>
      </c>
      <c r="D27" s="813">
        <v>650</v>
      </c>
    </row>
    <row r="28" spans="1:4" ht="31.5">
      <c r="A28" s="670"/>
      <c r="B28" s="672" t="s">
        <v>641</v>
      </c>
      <c r="C28" s="738">
        <v>450</v>
      </c>
      <c r="D28" s="813">
        <v>450</v>
      </c>
    </row>
    <row r="29" spans="1:4" ht="15.75">
      <c r="A29" s="670"/>
      <c r="B29" s="671" t="s">
        <v>642</v>
      </c>
      <c r="C29" s="738">
        <v>2880</v>
      </c>
      <c r="D29" s="813">
        <v>2880</v>
      </c>
    </row>
    <row r="30" spans="1:4" ht="15.75">
      <c r="A30" s="670"/>
      <c r="B30" s="671" t="s">
        <v>643</v>
      </c>
      <c r="C30" s="738">
        <v>5000</v>
      </c>
      <c r="D30" s="813">
        <v>5000</v>
      </c>
    </row>
    <row r="31" spans="1:4" ht="15.75">
      <c r="A31" s="670"/>
      <c r="B31" s="671" t="s">
        <v>644</v>
      </c>
      <c r="C31" s="738">
        <v>1000</v>
      </c>
      <c r="D31" s="813">
        <v>1000</v>
      </c>
    </row>
    <row r="32" spans="1:4" ht="15.75">
      <c r="A32" s="670"/>
      <c r="B32" s="671" t="s">
        <v>645</v>
      </c>
      <c r="C32" s="738">
        <v>2000</v>
      </c>
      <c r="D32" s="813">
        <v>2000</v>
      </c>
    </row>
    <row r="33" spans="1:4" ht="31.5">
      <c r="A33" s="670"/>
      <c r="B33" s="671" t="s">
        <v>646</v>
      </c>
      <c r="C33" s="738">
        <v>20680</v>
      </c>
      <c r="D33" s="813">
        <v>20680</v>
      </c>
    </row>
    <row r="34" spans="1:4" ht="32.25" thickBot="1">
      <c r="A34" s="673" t="s">
        <v>647</v>
      </c>
      <c r="B34" s="671" t="s">
        <v>648</v>
      </c>
      <c r="C34" s="738">
        <v>19641</v>
      </c>
      <c r="D34" s="813">
        <v>19641</v>
      </c>
    </row>
    <row r="35" spans="1:4" ht="17.25" thickBot="1" thickTop="1">
      <c r="A35" s="1110" t="s">
        <v>649</v>
      </c>
      <c r="B35" s="1111"/>
      <c r="C35" s="739">
        <f>SUM(C8:C34)</f>
        <v>103481</v>
      </c>
      <c r="D35" s="814">
        <f>SUM(D8:D34)</f>
        <v>87981</v>
      </c>
    </row>
    <row r="36" spans="1:4" ht="16.5" thickTop="1">
      <c r="A36" s="818"/>
      <c r="B36" s="818"/>
      <c r="C36" s="819"/>
      <c r="D36" s="819"/>
    </row>
    <row r="37" spans="1:4" ht="15.75">
      <c r="A37" s="1103" t="s">
        <v>615</v>
      </c>
      <c r="B37" s="1103"/>
      <c r="C37" s="1103"/>
      <c r="D37" s="1103"/>
    </row>
    <row r="38" spans="1:4" ht="15">
      <c r="A38" s="1104" t="s">
        <v>616</v>
      </c>
      <c r="B38" s="1104"/>
      <c r="C38" s="1104"/>
      <c r="D38" s="1104"/>
    </row>
    <row r="39" spans="1:4" ht="15.75">
      <c r="A39" s="1105" t="s">
        <v>784</v>
      </c>
      <c r="B39" s="1105"/>
      <c r="C39" s="1105"/>
      <c r="D39" s="1105"/>
    </row>
    <row r="40" spans="3:4" ht="15.75" thickBot="1">
      <c r="C40" s="655"/>
      <c r="D40" s="655" t="s">
        <v>325</v>
      </c>
    </row>
    <row r="41" spans="1:4" ht="15.75" thickTop="1">
      <c r="A41" s="1106" t="s">
        <v>650</v>
      </c>
      <c r="B41" s="1112" t="s">
        <v>677</v>
      </c>
      <c r="C41" s="1114" t="s">
        <v>675</v>
      </c>
      <c r="D41" s="1118" t="s">
        <v>676</v>
      </c>
    </row>
    <row r="42" spans="1:4" ht="15.75" thickBot="1">
      <c r="A42" s="1107"/>
      <c r="B42" s="1113"/>
      <c r="C42" s="1115"/>
      <c r="D42" s="1119"/>
    </row>
    <row r="43" spans="1:4" ht="16.5" thickTop="1">
      <c r="A43" s="1108" t="s">
        <v>444</v>
      </c>
      <c r="B43" s="1109"/>
      <c r="C43" s="740"/>
      <c r="D43" s="815"/>
    </row>
    <row r="44" spans="1:4" ht="15.75">
      <c r="A44" s="660" t="s">
        <v>651</v>
      </c>
      <c r="B44" s="674" t="s">
        <v>652</v>
      </c>
      <c r="C44" s="741">
        <v>18122</v>
      </c>
      <c r="D44" s="816">
        <v>18122</v>
      </c>
    </row>
    <row r="45" spans="1:4" ht="15.75">
      <c r="A45" s="660" t="s">
        <v>653</v>
      </c>
      <c r="B45" s="674"/>
      <c r="C45" s="741"/>
      <c r="D45" s="816"/>
    </row>
    <row r="46" spans="1:4" ht="31.5">
      <c r="A46" s="675" t="s">
        <v>654</v>
      </c>
      <c r="B46" s="661" t="s">
        <v>655</v>
      </c>
      <c r="C46" s="741">
        <v>2128</v>
      </c>
      <c r="D46" s="816">
        <v>2128</v>
      </c>
    </row>
    <row r="47" spans="1:4" ht="15.75">
      <c r="A47" s="660"/>
      <c r="B47" s="674" t="s">
        <v>656</v>
      </c>
      <c r="C47" s="733"/>
      <c r="D47" s="808"/>
    </row>
    <row r="48" spans="1:4" ht="15.75">
      <c r="A48" s="660" t="s">
        <v>80</v>
      </c>
      <c r="B48" s="674"/>
      <c r="C48" s="733">
        <v>420</v>
      </c>
      <c r="D48" s="808">
        <v>420</v>
      </c>
    </row>
    <row r="49" spans="1:4" ht="15.75">
      <c r="A49" s="660" t="s">
        <v>84</v>
      </c>
      <c r="B49" s="674"/>
      <c r="C49" s="733">
        <v>480</v>
      </c>
      <c r="D49" s="808">
        <v>480</v>
      </c>
    </row>
    <row r="50" spans="1:4" ht="15.75">
      <c r="A50" s="660" t="s">
        <v>657</v>
      </c>
      <c r="B50" s="674"/>
      <c r="C50" s="733">
        <v>732</v>
      </c>
      <c r="D50" s="808">
        <v>732</v>
      </c>
    </row>
    <row r="51" spans="1:4" ht="15.75">
      <c r="A51" s="660" t="s">
        <v>87</v>
      </c>
      <c r="B51" s="674"/>
      <c r="C51" s="733">
        <v>420</v>
      </c>
      <c r="D51" s="808">
        <v>420</v>
      </c>
    </row>
    <row r="52" spans="1:4" ht="15.75">
      <c r="A52" s="660" t="s">
        <v>321</v>
      </c>
      <c r="B52" s="674"/>
      <c r="C52" s="733">
        <v>360</v>
      </c>
      <c r="D52" s="808">
        <v>360</v>
      </c>
    </row>
    <row r="53" spans="1:4" ht="15.75">
      <c r="A53" s="660" t="s">
        <v>240</v>
      </c>
      <c r="B53" s="674"/>
      <c r="C53" s="733">
        <v>480</v>
      </c>
      <c r="D53" s="808">
        <v>480</v>
      </c>
    </row>
    <row r="54" spans="1:4" ht="15.75">
      <c r="A54" s="660" t="s">
        <v>450</v>
      </c>
      <c r="B54" s="674"/>
      <c r="C54" s="733">
        <v>1200</v>
      </c>
      <c r="D54" s="808">
        <v>1200</v>
      </c>
    </row>
    <row r="55" spans="1:4" ht="15.75">
      <c r="A55" s="660" t="s">
        <v>143</v>
      </c>
      <c r="B55" s="674"/>
      <c r="C55" s="733">
        <v>312</v>
      </c>
      <c r="D55" s="808">
        <v>312</v>
      </c>
    </row>
    <row r="56" spans="1:4" ht="15.75">
      <c r="A56" s="660" t="s">
        <v>320</v>
      </c>
      <c r="B56" s="674"/>
      <c r="C56" s="733">
        <v>360</v>
      </c>
      <c r="D56" s="808">
        <v>360</v>
      </c>
    </row>
    <row r="57" spans="1:4" ht="15.75">
      <c r="A57" s="660" t="s">
        <v>136</v>
      </c>
      <c r="B57" s="674"/>
      <c r="C57" s="733">
        <v>168</v>
      </c>
      <c r="D57" s="808">
        <v>168</v>
      </c>
    </row>
    <row r="58" spans="1:4" ht="15.75">
      <c r="A58" s="660" t="s">
        <v>658</v>
      </c>
      <c r="B58" s="674"/>
      <c r="C58" s="733">
        <v>252</v>
      </c>
      <c r="D58" s="808">
        <v>252</v>
      </c>
    </row>
    <row r="59" spans="1:4" ht="15.75">
      <c r="A59" s="660" t="s">
        <v>659</v>
      </c>
      <c r="B59" s="674"/>
      <c r="C59" s="733">
        <v>0</v>
      </c>
      <c r="D59" s="808">
        <v>0</v>
      </c>
    </row>
    <row r="60" spans="1:4" ht="15.75">
      <c r="A60" s="660" t="s">
        <v>660</v>
      </c>
      <c r="B60" s="674"/>
      <c r="C60" s="733">
        <v>0</v>
      </c>
      <c r="D60" s="808">
        <v>0</v>
      </c>
    </row>
    <row r="61" spans="1:4" ht="15.75">
      <c r="A61" s="660" t="s">
        <v>139</v>
      </c>
      <c r="B61" s="674"/>
      <c r="C61" s="733">
        <v>0</v>
      </c>
      <c r="D61" s="808">
        <v>0</v>
      </c>
    </row>
    <row r="62" spans="1:4" ht="15.75">
      <c r="A62" s="660" t="s">
        <v>93</v>
      </c>
      <c r="B62" s="674"/>
      <c r="C62" s="733">
        <v>0</v>
      </c>
      <c r="D62" s="808">
        <v>0</v>
      </c>
    </row>
    <row r="63" spans="1:4" ht="15.75">
      <c r="A63" s="660" t="s">
        <v>319</v>
      </c>
      <c r="B63" s="674"/>
      <c r="C63" s="733">
        <v>1260</v>
      </c>
      <c r="D63" s="808">
        <v>1260</v>
      </c>
    </row>
    <row r="64" spans="1:4" ht="31.5">
      <c r="A64" s="676" t="s">
        <v>318</v>
      </c>
      <c r="B64" s="674"/>
      <c r="C64" s="733">
        <v>420</v>
      </c>
      <c r="D64" s="808">
        <v>420</v>
      </c>
    </row>
    <row r="65" spans="1:4" ht="15.75">
      <c r="A65" s="660"/>
      <c r="B65" s="674" t="s">
        <v>420</v>
      </c>
      <c r="C65" s="741">
        <f>SUM(C48:C64)</f>
        <v>6864</v>
      </c>
      <c r="D65" s="816">
        <f>SUM(D48:D64)</f>
        <v>6864</v>
      </c>
    </row>
    <row r="66" spans="1:4" ht="15.75">
      <c r="A66" s="660"/>
      <c r="B66" s="674" t="s">
        <v>661</v>
      </c>
      <c r="C66" s="733"/>
      <c r="D66" s="808"/>
    </row>
    <row r="67" spans="1:5" ht="15.75">
      <c r="A67" s="660" t="s">
        <v>80</v>
      </c>
      <c r="B67" s="674"/>
      <c r="C67" s="733">
        <f>E67*0.05</f>
        <v>259.85</v>
      </c>
      <c r="D67" s="808">
        <v>259.85</v>
      </c>
      <c r="E67" s="518">
        <v>5197</v>
      </c>
    </row>
    <row r="68" spans="1:5" ht="15.75">
      <c r="A68" s="660" t="s">
        <v>84</v>
      </c>
      <c r="B68" s="674"/>
      <c r="C68" s="733">
        <f aca="true" t="shared" si="0" ref="C68:C83">E68*0.05</f>
        <v>395.35</v>
      </c>
      <c r="D68" s="808">
        <v>395.35</v>
      </c>
      <c r="E68" s="518">
        <v>7907</v>
      </c>
    </row>
    <row r="69" spans="1:5" ht="15.75">
      <c r="A69" s="660" t="s">
        <v>657</v>
      </c>
      <c r="B69" s="674"/>
      <c r="C69" s="733">
        <f t="shared" si="0"/>
        <v>262.85</v>
      </c>
      <c r="D69" s="808">
        <v>262.85</v>
      </c>
      <c r="E69" s="518">
        <v>5257</v>
      </c>
    </row>
    <row r="70" spans="1:5" ht="15.75">
      <c r="A70" s="660" t="s">
        <v>87</v>
      </c>
      <c r="B70" s="674"/>
      <c r="C70" s="733">
        <f t="shared" si="0"/>
        <v>212.4</v>
      </c>
      <c r="D70" s="808">
        <v>212.4</v>
      </c>
      <c r="E70" s="518">
        <v>4248</v>
      </c>
    </row>
    <row r="71" spans="1:5" ht="15.75">
      <c r="A71" s="660" t="s">
        <v>321</v>
      </c>
      <c r="B71" s="674"/>
      <c r="C71" s="733">
        <f t="shared" si="0"/>
        <v>164.05</v>
      </c>
      <c r="D71" s="808">
        <v>164.05</v>
      </c>
      <c r="E71" s="518">
        <v>3281</v>
      </c>
    </row>
    <row r="72" spans="1:5" ht="15.75">
      <c r="A72" s="660" t="s">
        <v>240</v>
      </c>
      <c r="B72" s="674"/>
      <c r="C72" s="733">
        <f t="shared" si="0"/>
        <v>319.05</v>
      </c>
      <c r="D72" s="808">
        <v>319.05</v>
      </c>
      <c r="E72" s="518">
        <v>6381</v>
      </c>
    </row>
    <row r="73" spans="1:5" ht="15.75">
      <c r="A73" s="660" t="s">
        <v>450</v>
      </c>
      <c r="B73" s="674"/>
      <c r="C73" s="733">
        <f t="shared" si="0"/>
        <v>14491.2</v>
      </c>
      <c r="D73" s="808">
        <v>14491.2</v>
      </c>
      <c r="E73" s="518">
        <v>289824</v>
      </c>
    </row>
    <row r="74" spans="1:5" ht="15.75">
      <c r="A74" s="660" t="s">
        <v>143</v>
      </c>
      <c r="B74" s="674"/>
      <c r="C74" s="733">
        <f t="shared" si="0"/>
        <v>235.95000000000002</v>
      </c>
      <c r="D74" s="808">
        <v>235.95000000000002</v>
      </c>
      <c r="E74" s="518">
        <v>4719</v>
      </c>
    </row>
    <row r="75" spans="1:5" ht="15.75">
      <c r="A75" s="660" t="s">
        <v>320</v>
      </c>
      <c r="B75" s="674"/>
      <c r="C75" s="733">
        <f t="shared" si="0"/>
        <v>171.55</v>
      </c>
      <c r="D75" s="808">
        <v>171.55</v>
      </c>
      <c r="E75" s="518">
        <v>3431</v>
      </c>
    </row>
    <row r="76" spans="1:5" ht="15.75">
      <c r="A76" s="660" t="s">
        <v>136</v>
      </c>
      <c r="B76" s="674"/>
      <c r="C76" s="733">
        <f t="shared" si="0"/>
        <v>544.5</v>
      </c>
      <c r="D76" s="808">
        <v>544.5</v>
      </c>
      <c r="E76" s="518">
        <v>10890</v>
      </c>
    </row>
    <row r="77" spans="1:5" ht="15.75">
      <c r="A77" s="660" t="s">
        <v>658</v>
      </c>
      <c r="B77" s="674"/>
      <c r="C77" s="733">
        <f t="shared" si="0"/>
        <v>202.20000000000002</v>
      </c>
      <c r="D77" s="808">
        <v>202.20000000000002</v>
      </c>
      <c r="E77" s="518">
        <v>4044</v>
      </c>
    </row>
    <row r="78" spans="1:5" ht="15.75">
      <c r="A78" s="660" t="s">
        <v>659</v>
      </c>
      <c r="B78" s="674"/>
      <c r="C78" s="733">
        <f t="shared" si="0"/>
        <v>3.8000000000000003</v>
      </c>
      <c r="D78" s="808">
        <v>3.8000000000000003</v>
      </c>
      <c r="E78" s="518">
        <v>76</v>
      </c>
    </row>
    <row r="79" spans="1:5" ht="15.75">
      <c r="A79" s="660" t="s">
        <v>660</v>
      </c>
      <c r="B79" s="674"/>
      <c r="C79" s="733">
        <f t="shared" si="0"/>
        <v>8.85</v>
      </c>
      <c r="D79" s="808">
        <v>8.85</v>
      </c>
      <c r="E79" s="518">
        <v>177</v>
      </c>
    </row>
    <row r="80" spans="1:5" ht="15.75">
      <c r="A80" s="660" t="s">
        <v>139</v>
      </c>
      <c r="B80" s="674"/>
      <c r="C80" s="733">
        <f t="shared" si="0"/>
        <v>9.950000000000001</v>
      </c>
      <c r="D80" s="808">
        <v>9.950000000000001</v>
      </c>
      <c r="E80" s="518">
        <v>199</v>
      </c>
    </row>
    <row r="81" spans="1:5" ht="15.75">
      <c r="A81" s="660" t="s">
        <v>93</v>
      </c>
      <c r="B81" s="674"/>
      <c r="C81" s="733">
        <f t="shared" si="0"/>
        <v>84.45</v>
      </c>
      <c r="D81" s="808">
        <v>84.45</v>
      </c>
      <c r="E81" s="518">
        <v>1689</v>
      </c>
    </row>
    <row r="82" spans="1:5" ht="15.75">
      <c r="A82" s="660" t="s">
        <v>319</v>
      </c>
      <c r="B82" s="674"/>
      <c r="C82" s="733">
        <f t="shared" si="0"/>
        <v>585.75</v>
      </c>
      <c r="D82" s="808">
        <v>585.75</v>
      </c>
      <c r="E82" s="518">
        <v>11715</v>
      </c>
    </row>
    <row r="83" spans="1:5" ht="31.5">
      <c r="A83" s="676" t="s">
        <v>318</v>
      </c>
      <c r="B83" s="674"/>
      <c r="C83" s="733">
        <f t="shared" si="0"/>
        <v>104.85000000000001</v>
      </c>
      <c r="D83" s="808">
        <v>104.85000000000001</v>
      </c>
      <c r="E83" s="518">
        <v>2097</v>
      </c>
    </row>
    <row r="84" spans="1:4" ht="15.75">
      <c r="A84" s="660"/>
      <c r="B84" s="674" t="s">
        <v>420</v>
      </c>
      <c r="C84" s="741">
        <f>SUM(C67:C83)</f>
        <v>18056.6</v>
      </c>
      <c r="D84" s="816">
        <f>SUM(D67:D83)</f>
        <v>18056.6</v>
      </c>
    </row>
    <row r="85" spans="1:4" ht="16.5" thickBot="1">
      <c r="A85" s="1122" t="s">
        <v>662</v>
      </c>
      <c r="B85" s="1123"/>
      <c r="C85" s="742">
        <f>SUM(C44,C46,C65,C84)</f>
        <v>45170.6</v>
      </c>
      <c r="D85" s="817">
        <f>SUM(D44,D46,D65,D84)</f>
        <v>45170.6</v>
      </c>
    </row>
    <row r="86" spans="1:4" ht="17.25" thickBot="1" thickTop="1">
      <c r="A86" s="1120" t="s">
        <v>663</v>
      </c>
      <c r="B86" s="1121"/>
      <c r="C86" s="739">
        <f>SUM(C35,C85)</f>
        <v>148651.6</v>
      </c>
      <c r="D86" s="814">
        <f>SUM(D35,D85)</f>
        <v>133151.6</v>
      </c>
    </row>
    <row r="87" spans="1:4" ht="15.75" thickTop="1">
      <c r="A87" s="677"/>
      <c r="B87" s="677"/>
      <c r="C87" s="678"/>
      <c r="D87" s="678"/>
    </row>
    <row r="88" spans="1:4" ht="15">
      <c r="A88" s="679"/>
      <c r="B88" s="679"/>
      <c r="C88" s="680"/>
      <c r="D88" s="680"/>
    </row>
    <row r="89" spans="1:4" ht="15">
      <c r="A89" s="679"/>
      <c r="B89" s="679"/>
      <c r="C89" s="679"/>
      <c r="D89" s="679"/>
    </row>
  </sheetData>
  <sheetProtection/>
  <mergeCells count="19">
    <mergeCell ref="A86:B86"/>
    <mergeCell ref="A41:A42"/>
    <mergeCell ref="A43:B43"/>
    <mergeCell ref="A85:B85"/>
    <mergeCell ref="A1:D1"/>
    <mergeCell ref="A2:D2"/>
    <mergeCell ref="A3:D3"/>
    <mergeCell ref="D5:D6"/>
    <mergeCell ref="B41:B42"/>
    <mergeCell ref="C41:C42"/>
    <mergeCell ref="D41:D42"/>
    <mergeCell ref="A37:D37"/>
    <mergeCell ref="A38:D38"/>
    <mergeCell ref="A39:D39"/>
    <mergeCell ref="A5:A6"/>
    <mergeCell ref="A7:B7"/>
    <mergeCell ref="A35:B35"/>
    <mergeCell ref="B5:B6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>
    <oddHeader>&amp;C11. sz. melléklet
a 21/2009. (VIII.27.) Ök. rendelethez&amp;"-,Félkövér"&amp;14
&amp;R
16. sz. melléklet</oddHeader>
    <oddFooter>&amp;L&amp;D&amp;C&amp;P</oddFooter>
  </headerFooter>
  <rowBreaks count="1" manualBreakCount="1">
    <brk id="36" max="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8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8" sqref="L8"/>
    </sheetView>
  </sheetViews>
  <sheetFormatPr defaultColWidth="9.140625" defaultRowHeight="12.75"/>
  <cols>
    <col min="1" max="1" width="9.140625" style="757" customWidth="1"/>
    <col min="2" max="2" width="30.57421875" style="758" customWidth="1"/>
    <col min="3" max="3" width="36.00390625" style="758" customWidth="1"/>
    <col min="4" max="4" width="19.140625" style="759" customWidth="1"/>
    <col min="5" max="5" width="17.28125" style="759" customWidth="1"/>
    <col min="6" max="6" width="15.7109375" style="759" customWidth="1"/>
    <col min="7" max="8" width="14.8515625" style="759" customWidth="1"/>
    <col min="9" max="9" width="15.140625" style="757" customWidth="1"/>
    <col min="10" max="10" width="15.8515625" style="757" customWidth="1"/>
    <col min="11" max="11" width="18.7109375" style="757" customWidth="1"/>
    <col min="12" max="14" width="16.7109375" style="757" customWidth="1"/>
    <col min="15" max="15" width="16.7109375" style="759" customWidth="1"/>
    <col min="16" max="16" width="19.421875" style="759" customWidth="1"/>
    <col min="17" max="16384" width="9.140625" style="757" customWidth="1"/>
  </cols>
  <sheetData>
    <row r="2" spans="1:15" ht="15.75">
      <c r="A2" s="1124" t="s">
        <v>678</v>
      </c>
      <c r="B2" s="1124"/>
      <c r="C2" s="1124"/>
      <c r="D2" s="1124"/>
      <c r="E2" s="1124"/>
      <c r="F2" s="1124"/>
      <c r="G2" s="1124"/>
      <c r="H2" s="1124"/>
      <c r="I2" s="1124"/>
      <c r="J2" s="1124"/>
      <c r="K2" s="1124"/>
      <c r="L2" s="1124"/>
      <c r="M2" s="1124"/>
      <c r="N2" s="1124"/>
      <c r="O2" s="1124"/>
    </row>
    <row r="3" ht="16.5" thickBot="1"/>
    <row r="4" spans="1:15" s="765" customFormat="1" ht="39" customHeight="1" thickBot="1">
      <c r="A4" s="760"/>
      <c r="B4" s="761" t="s">
        <v>705</v>
      </c>
      <c r="C4" s="761" t="s">
        <v>706</v>
      </c>
      <c r="D4" s="761" t="s">
        <v>707</v>
      </c>
      <c r="E4" s="761" t="s">
        <v>708</v>
      </c>
      <c r="F4" s="761" t="s">
        <v>709</v>
      </c>
      <c r="G4" s="761" t="s">
        <v>710</v>
      </c>
      <c r="H4" s="761" t="s">
        <v>711</v>
      </c>
      <c r="I4" s="762" t="s">
        <v>712</v>
      </c>
      <c r="J4" s="761" t="s">
        <v>713</v>
      </c>
      <c r="K4" s="761" t="s">
        <v>714</v>
      </c>
      <c r="L4" s="762" t="s">
        <v>715</v>
      </c>
      <c r="M4" s="763" t="s">
        <v>716</v>
      </c>
      <c r="N4" s="763" t="s">
        <v>717</v>
      </c>
      <c r="O4" s="764" t="s">
        <v>718</v>
      </c>
    </row>
    <row r="5" spans="1:15" s="775" customFormat="1" ht="51">
      <c r="A5" s="766">
        <v>1</v>
      </c>
      <c r="B5" s="767" t="s">
        <v>719</v>
      </c>
      <c r="C5" s="767" t="s">
        <v>720</v>
      </c>
      <c r="D5" s="768" t="s">
        <v>721</v>
      </c>
      <c r="E5" s="768" t="s">
        <v>722</v>
      </c>
      <c r="F5" s="769">
        <v>39325</v>
      </c>
      <c r="G5" s="770" t="s">
        <v>723</v>
      </c>
      <c r="H5" s="771">
        <v>93940000</v>
      </c>
      <c r="I5" s="772">
        <v>40260000</v>
      </c>
      <c r="J5" s="772">
        <v>134200000</v>
      </c>
      <c r="K5" s="769">
        <v>39547</v>
      </c>
      <c r="L5" s="773" t="s">
        <v>724</v>
      </c>
      <c r="M5" s="803">
        <v>93940000</v>
      </c>
      <c r="N5" s="773" t="s">
        <v>725</v>
      </c>
      <c r="O5" s="774" t="s">
        <v>726</v>
      </c>
    </row>
    <row r="6" spans="1:15" s="775" customFormat="1" ht="51">
      <c r="A6" s="776">
        <v>2</v>
      </c>
      <c r="B6" s="777" t="s">
        <v>727</v>
      </c>
      <c r="C6" s="777" t="s">
        <v>728</v>
      </c>
      <c r="D6" s="778" t="s">
        <v>729</v>
      </c>
      <c r="E6" s="778" t="s">
        <v>730</v>
      </c>
      <c r="F6" s="779">
        <v>39475</v>
      </c>
      <c r="G6" s="778" t="s">
        <v>731</v>
      </c>
      <c r="H6" s="780">
        <v>250000000</v>
      </c>
      <c r="I6" s="781">
        <v>159501870</v>
      </c>
      <c r="J6" s="781">
        <v>409501870</v>
      </c>
      <c r="K6" s="778"/>
      <c r="L6" s="782"/>
      <c r="M6" s="783">
        <v>0</v>
      </c>
      <c r="N6" s="783"/>
      <c r="O6" s="784"/>
    </row>
    <row r="7" spans="1:15" s="775" customFormat="1" ht="51">
      <c r="A7" s="776">
        <v>3</v>
      </c>
      <c r="B7" s="777" t="s">
        <v>732</v>
      </c>
      <c r="C7" s="777" t="s">
        <v>679</v>
      </c>
      <c r="D7" s="778" t="s">
        <v>733</v>
      </c>
      <c r="E7" s="778" t="s">
        <v>734</v>
      </c>
      <c r="F7" s="779">
        <v>39507</v>
      </c>
      <c r="G7" s="778" t="s">
        <v>723</v>
      </c>
      <c r="H7" s="780">
        <v>690616800</v>
      </c>
      <c r="I7" s="781">
        <v>76736000</v>
      </c>
      <c r="J7" s="781">
        <v>767352000</v>
      </c>
      <c r="K7" s="779">
        <v>39763</v>
      </c>
      <c r="L7" s="782"/>
      <c r="M7" s="785">
        <v>690616800</v>
      </c>
      <c r="N7" s="783"/>
      <c r="O7" s="784" t="s">
        <v>735</v>
      </c>
    </row>
    <row r="8" spans="1:15" s="775" customFormat="1" ht="51">
      <c r="A8" s="776">
        <v>4</v>
      </c>
      <c r="B8" s="777" t="s">
        <v>736</v>
      </c>
      <c r="C8" s="777" t="s">
        <v>737</v>
      </c>
      <c r="D8" s="778" t="s">
        <v>738</v>
      </c>
      <c r="E8" s="778"/>
      <c r="F8" s="779">
        <v>39535</v>
      </c>
      <c r="G8" s="778" t="s">
        <v>739</v>
      </c>
      <c r="H8" s="780"/>
      <c r="I8" s="782">
        <v>0</v>
      </c>
      <c r="J8" s="782"/>
      <c r="K8" s="778"/>
      <c r="L8" s="782"/>
      <c r="M8" s="783"/>
      <c r="N8" s="783"/>
      <c r="O8" s="784"/>
    </row>
    <row r="9" spans="1:15" s="775" customFormat="1" ht="51">
      <c r="A9" s="776">
        <v>5</v>
      </c>
      <c r="B9" s="786" t="s">
        <v>740</v>
      </c>
      <c r="C9" s="786" t="s">
        <v>741</v>
      </c>
      <c r="D9" s="787" t="s">
        <v>742</v>
      </c>
      <c r="E9" s="787" t="s">
        <v>743</v>
      </c>
      <c r="F9" s="779">
        <v>39538</v>
      </c>
      <c r="G9" s="778" t="s">
        <v>744</v>
      </c>
      <c r="H9" s="780" t="s">
        <v>745</v>
      </c>
      <c r="I9" s="780" t="s">
        <v>746</v>
      </c>
      <c r="J9" s="781">
        <v>345000000</v>
      </c>
      <c r="K9" s="778"/>
      <c r="L9" s="782"/>
      <c r="M9" s="783">
        <v>0</v>
      </c>
      <c r="N9" s="783"/>
      <c r="O9" s="784"/>
    </row>
    <row r="10" spans="1:15" s="775" customFormat="1" ht="51">
      <c r="A10" s="776">
        <v>6</v>
      </c>
      <c r="B10" s="786" t="s">
        <v>747</v>
      </c>
      <c r="C10" s="786" t="s">
        <v>748</v>
      </c>
      <c r="D10" s="787" t="s">
        <v>721</v>
      </c>
      <c r="E10" s="787" t="s">
        <v>749</v>
      </c>
      <c r="F10" s="779">
        <v>39615</v>
      </c>
      <c r="G10" s="778" t="s">
        <v>744</v>
      </c>
      <c r="H10" s="780">
        <v>648796810</v>
      </c>
      <c r="I10" s="781">
        <v>308772260</v>
      </c>
      <c r="J10" s="781">
        <v>957569079</v>
      </c>
      <c r="K10" s="778"/>
      <c r="L10" s="782"/>
      <c r="M10" s="783">
        <v>0</v>
      </c>
      <c r="N10" s="783"/>
      <c r="O10" s="784"/>
    </row>
    <row r="11" spans="1:15" s="775" customFormat="1" ht="76.5">
      <c r="A11" s="776">
        <v>7</v>
      </c>
      <c r="B11" s="786" t="s">
        <v>750</v>
      </c>
      <c r="C11" s="786" t="s">
        <v>751</v>
      </c>
      <c r="D11" s="787" t="s">
        <v>729</v>
      </c>
      <c r="E11" s="787" t="s">
        <v>752</v>
      </c>
      <c r="F11" s="779">
        <v>39619</v>
      </c>
      <c r="G11" s="778" t="s">
        <v>731</v>
      </c>
      <c r="H11" s="780">
        <v>20000000</v>
      </c>
      <c r="I11" s="780">
        <v>2222222</v>
      </c>
      <c r="J11" s="780">
        <v>22222222</v>
      </c>
      <c r="K11" s="778"/>
      <c r="L11" s="778"/>
      <c r="M11" s="788">
        <v>0</v>
      </c>
      <c r="N11" s="788"/>
      <c r="O11" s="784"/>
    </row>
    <row r="12" spans="1:15" s="775" customFormat="1" ht="51">
      <c r="A12" s="776">
        <v>8</v>
      </c>
      <c r="B12" s="777" t="s">
        <v>753</v>
      </c>
      <c r="C12" s="777" t="s">
        <v>754</v>
      </c>
      <c r="D12" s="778" t="s">
        <v>729</v>
      </c>
      <c r="E12" s="778" t="s">
        <v>755</v>
      </c>
      <c r="F12" s="779">
        <v>39660</v>
      </c>
      <c r="G12" s="778" t="s">
        <v>723</v>
      </c>
      <c r="H12" s="780">
        <v>49990000</v>
      </c>
      <c r="I12" s="781">
        <v>7958197</v>
      </c>
      <c r="J12" s="781">
        <v>57948197</v>
      </c>
      <c r="K12" s="779">
        <v>39920</v>
      </c>
      <c r="L12" s="782"/>
      <c r="M12" s="785">
        <v>49990000</v>
      </c>
      <c r="N12" s="783"/>
      <c r="O12" s="784" t="s">
        <v>735</v>
      </c>
    </row>
    <row r="13" spans="1:15" s="775" customFormat="1" ht="38.25">
      <c r="A13" s="776">
        <v>9</v>
      </c>
      <c r="B13" s="777" t="s">
        <v>756</v>
      </c>
      <c r="C13" s="777" t="s">
        <v>757</v>
      </c>
      <c r="D13" s="778" t="s">
        <v>738</v>
      </c>
      <c r="E13" s="778" t="s">
        <v>758</v>
      </c>
      <c r="F13" s="779">
        <v>39717</v>
      </c>
      <c r="G13" s="778" t="s">
        <v>759</v>
      </c>
      <c r="H13" s="780">
        <v>9351760</v>
      </c>
      <c r="I13" s="782">
        <v>0</v>
      </c>
      <c r="J13" s="782" t="s">
        <v>760</v>
      </c>
      <c r="K13" s="778"/>
      <c r="L13" s="782"/>
      <c r="M13" s="783">
        <v>0</v>
      </c>
      <c r="N13" s="783"/>
      <c r="O13" s="784"/>
    </row>
    <row r="14" spans="1:15" s="775" customFormat="1" ht="76.5">
      <c r="A14" s="776">
        <v>10</v>
      </c>
      <c r="B14" s="777" t="s">
        <v>761</v>
      </c>
      <c r="C14" s="777" t="s">
        <v>762</v>
      </c>
      <c r="D14" s="778" t="s">
        <v>763</v>
      </c>
      <c r="E14" s="778" t="s">
        <v>764</v>
      </c>
      <c r="F14" s="779">
        <v>39727</v>
      </c>
      <c r="G14" s="778" t="s">
        <v>723</v>
      </c>
      <c r="H14" s="780">
        <v>19369439</v>
      </c>
      <c r="I14" s="781">
        <v>1550437</v>
      </c>
      <c r="J14" s="781">
        <v>17818998</v>
      </c>
      <c r="K14" s="779">
        <v>39980</v>
      </c>
      <c r="L14" s="782"/>
      <c r="M14" s="785">
        <v>19369439</v>
      </c>
      <c r="N14" s="783"/>
      <c r="O14" s="784" t="s">
        <v>765</v>
      </c>
    </row>
    <row r="15" spans="1:15" s="775" customFormat="1" ht="55.5" customHeight="1">
      <c r="A15" s="776">
        <v>11</v>
      </c>
      <c r="B15" s="777" t="s">
        <v>766</v>
      </c>
      <c r="C15" s="777" t="s">
        <v>767</v>
      </c>
      <c r="D15" s="778" t="s">
        <v>738</v>
      </c>
      <c r="E15" s="778" t="s">
        <v>768</v>
      </c>
      <c r="F15" s="779">
        <v>39801</v>
      </c>
      <c r="G15" s="778" t="s">
        <v>723</v>
      </c>
      <c r="H15" s="780">
        <v>56239779</v>
      </c>
      <c r="I15" s="782">
        <v>0</v>
      </c>
      <c r="J15" s="781">
        <v>56239779</v>
      </c>
      <c r="K15" s="778" t="s">
        <v>769</v>
      </c>
      <c r="L15" s="782"/>
      <c r="M15" s="785">
        <v>56239779</v>
      </c>
      <c r="N15" s="783"/>
      <c r="O15" s="784" t="s">
        <v>770</v>
      </c>
    </row>
    <row r="16" spans="1:15" s="775" customFormat="1" ht="51">
      <c r="A16" s="776">
        <v>12</v>
      </c>
      <c r="B16" s="777" t="s">
        <v>771</v>
      </c>
      <c r="C16" s="777" t="s">
        <v>772</v>
      </c>
      <c r="D16" s="778" t="s">
        <v>773</v>
      </c>
      <c r="E16" s="778" t="s">
        <v>774</v>
      </c>
      <c r="F16" s="779">
        <v>39843</v>
      </c>
      <c r="G16" s="778" t="s">
        <v>723</v>
      </c>
      <c r="H16" s="780">
        <v>10532054</v>
      </c>
      <c r="I16" s="781">
        <v>10532054</v>
      </c>
      <c r="J16" s="781">
        <v>21064108</v>
      </c>
      <c r="K16" s="778" t="s">
        <v>769</v>
      </c>
      <c r="L16" s="782"/>
      <c r="M16" s="785">
        <v>10632054</v>
      </c>
      <c r="N16" s="783"/>
      <c r="O16" s="784" t="s">
        <v>775</v>
      </c>
    </row>
    <row r="17" spans="1:15" s="775" customFormat="1" ht="51.75" thickBot="1">
      <c r="A17" s="789">
        <v>13</v>
      </c>
      <c r="B17" s="790" t="s">
        <v>776</v>
      </c>
      <c r="C17" s="790" t="s">
        <v>777</v>
      </c>
      <c r="D17" s="791" t="s">
        <v>738</v>
      </c>
      <c r="E17" s="791" t="s">
        <v>778</v>
      </c>
      <c r="F17" s="792">
        <v>39889</v>
      </c>
      <c r="G17" s="791" t="s">
        <v>739</v>
      </c>
      <c r="H17" s="793">
        <v>13766040</v>
      </c>
      <c r="I17" s="794">
        <v>0</v>
      </c>
      <c r="J17" s="795">
        <v>13766040</v>
      </c>
      <c r="K17" s="791"/>
      <c r="L17" s="794"/>
      <c r="M17" s="796"/>
      <c r="N17" s="796"/>
      <c r="O17" s="797" t="s">
        <v>779</v>
      </c>
    </row>
    <row r="18" spans="2:16" s="798" customFormat="1" ht="12.75">
      <c r="B18" s="799"/>
      <c r="C18" s="799"/>
      <c r="D18" s="800"/>
      <c r="E18" s="800"/>
      <c r="F18" s="800"/>
      <c r="G18" s="800"/>
      <c r="H18" s="801"/>
      <c r="I18" s="802"/>
      <c r="J18" s="802"/>
      <c r="M18" s="802"/>
      <c r="O18" s="800"/>
      <c r="P18" s="800"/>
    </row>
  </sheetData>
  <sheetProtection/>
  <mergeCells count="1">
    <mergeCell ref="A2:O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  <headerFooter>
    <oddHeader>&amp;C12. sz. melléklet
a 21/2009. (VIII.27.) Ök. rendelethez&amp;"Times New Roman,Félkövér dőlt"&amp;14
&amp;R
18. sz. melléklet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84"/>
  <sheetViews>
    <sheetView view="pageBreakPreview" zoomScaleSheetLayoutView="100" zoomScalePageLayoutView="0" workbookViewId="0" topLeftCell="A16">
      <selection activeCell="H46" sqref="H46"/>
    </sheetView>
  </sheetViews>
  <sheetFormatPr defaultColWidth="6.7109375" defaultRowHeight="12.75"/>
  <cols>
    <col min="1" max="1" width="6.7109375" style="430" customWidth="1"/>
    <col min="2" max="4" width="9.140625" style="430" customWidth="1"/>
    <col min="5" max="5" width="26.421875" style="430" customWidth="1"/>
    <col min="6" max="8" width="18.7109375" style="430" customWidth="1"/>
    <col min="9" max="255" width="9.140625" style="430" customWidth="1"/>
    <col min="256" max="16384" width="6.7109375" style="430" customWidth="1"/>
  </cols>
  <sheetData>
    <row r="1" spans="1:8" ht="15.75">
      <c r="A1" s="1130" t="s">
        <v>571</v>
      </c>
      <c r="B1" s="1130"/>
      <c r="C1" s="1130"/>
      <c r="D1" s="1130"/>
      <c r="E1" s="1130"/>
      <c r="F1" s="1130"/>
      <c r="G1" s="1130"/>
      <c r="H1" s="1130"/>
    </row>
    <row r="2" spans="1:8" ht="15.75">
      <c r="A2" s="1130" t="s">
        <v>572</v>
      </c>
      <c r="B2" s="1130"/>
      <c r="C2" s="1130"/>
      <c r="D2" s="1130"/>
      <c r="E2" s="1130"/>
      <c r="F2" s="1130"/>
      <c r="G2" s="1130"/>
      <c r="H2" s="1130"/>
    </row>
    <row r="3" spans="1:8" ht="15.75">
      <c r="A3" s="1130" t="s">
        <v>573</v>
      </c>
      <c r="B3" s="1130"/>
      <c r="C3" s="1130"/>
      <c r="D3" s="1130"/>
      <c r="E3" s="1130"/>
      <c r="F3" s="1130"/>
      <c r="G3" s="1130"/>
      <c r="H3" s="1130"/>
    </row>
    <row r="4" spans="1:8" ht="15.75">
      <c r="A4" s="622"/>
      <c r="B4" s="622"/>
      <c r="C4" s="622"/>
      <c r="D4" s="622"/>
      <c r="E4" s="622"/>
      <c r="F4" s="622"/>
      <c r="G4" s="539"/>
      <c r="H4" s="539"/>
    </row>
    <row r="5" spans="1:7" ht="16.5" customHeight="1">
      <c r="A5" s="1125"/>
      <c r="B5" s="1125"/>
      <c r="C5" s="1125"/>
      <c r="D5" s="1125"/>
      <c r="E5" s="1125"/>
      <c r="F5" s="1125"/>
      <c r="G5" s="1125"/>
    </row>
    <row r="6" spans="1:8" ht="15.75">
      <c r="A6" s="623"/>
      <c r="B6" s="623"/>
      <c r="C6" s="622"/>
      <c r="D6" s="622"/>
      <c r="E6" s="622"/>
      <c r="F6" s="622"/>
      <c r="G6" s="539"/>
      <c r="H6" s="539"/>
    </row>
    <row r="7" spans="1:8" ht="15.75" thickBot="1">
      <c r="A7" s="623"/>
      <c r="B7" s="623"/>
      <c r="C7" s="623"/>
      <c r="D7" s="623"/>
      <c r="E7" s="623"/>
      <c r="F7" s="624"/>
      <c r="G7" s="624"/>
      <c r="H7" s="624" t="s">
        <v>325</v>
      </c>
    </row>
    <row r="8" spans="1:8" ht="18" customHeight="1">
      <c r="A8" s="1126" t="s">
        <v>451</v>
      </c>
      <c r="B8" s="1128" t="s">
        <v>363</v>
      </c>
      <c r="C8" s="1128"/>
      <c r="D8" s="1128"/>
      <c r="E8" s="1128"/>
      <c r="F8" s="625" t="s">
        <v>460</v>
      </c>
      <c r="G8" s="625" t="s">
        <v>574</v>
      </c>
      <c r="H8" s="625" t="s">
        <v>689</v>
      </c>
    </row>
    <row r="9" spans="1:8" ht="18" customHeight="1">
      <c r="A9" s="1127"/>
      <c r="B9" s="1129"/>
      <c r="C9" s="1129"/>
      <c r="D9" s="1129"/>
      <c r="E9" s="1129"/>
      <c r="F9" s="626" t="s">
        <v>184</v>
      </c>
      <c r="G9" s="626" t="s">
        <v>184</v>
      </c>
      <c r="H9" s="626" t="s">
        <v>249</v>
      </c>
    </row>
    <row r="10" spans="1:8" ht="16.5" customHeight="1">
      <c r="A10" s="1131" t="s">
        <v>364</v>
      </c>
      <c r="B10" s="1132"/>
      <c r="C10" s="1132"/>
      <c r="D10" s="1132"/>
      <c r="E10" s="1133"/>
      <c r="F10" s="627"/>
      <c r="G10" s="627"/>
      <c r="H10" s="627"/>
    </row>
    <row r="11" spans="1:8" s="414" customFormat="1" ht="15.75">
      <c r="A11" s="628" t="s">
        <v>365</v>
      </c>
      <c r="B11" s="1134" t="s">
        <v>575</v>
      </c>
      <c r="C11" s="1134"/>
      <c r="D11" s="1134"/>
      <c r="E11" s="1135"/>
      <c r="F11" s="629">
        <v>27687</v>
      </c>
      <c r="G11" s="629">
        <v>27687</v>
      </c>
      <c r="H11" s="629">
        <v>16272</v>
      </c>
    </row>
    <row r="12" spans="1:8" s="414" customFormat="1" ht="15.75">
      <c r="A12" s="628" t="s">
        <v>366</v>
      </c>
      <c r="B12" s="1134" t="s">
        <v>301</v>
      </c>
      <c r="C12" s="1134"/>
      <c r="D12" s="1134"/>
      <c r="E12" s="1135"/>
      <c r="F12" s="629">
        <f>SUM(F13:F14)</f>
        <v>26526</v>
      </c>
      <c r="G12" s="629">
        <f>SUM(G13:G14)</f>
        <v>26526</v>
      </c>
      <c r="H12" s="629">
        <f>SUM(H13:H14)</f>
        <v>13647</v>
      </c>
    </row>
    <row r="13" spans="1:8" ht="15">
      <c r="A13" s="630" t="s">
        <v>9</v>
      </c>
      <c r="B13" s="1132" t="s">
        <v>576</v>
      </c>
      <c r="C13" s="1132"/>
      <c r="D13" s="1132"/>
      <c r="E13" s="1133"/>
      <c r="F13" s="631">
        <v>22680</v>
      </c>
      <c r="G13" s="631">
        <v>22680</v>
      </c>
      <c r="H13" s="631">
        <v>10886</v>
      </c>
    </row>
    <row r="14" spans="1:8" ht="12.75" customHeight="1">
      <c r="A14" s="630" t="s">
        <v>12</v>
      </c>
      <c r="B14" s="1132" t="s">
        <v>577</v>
      </c>
      <c r="C14" s="1132"/>
      <c r="D14" s="1132"/>
      <c r="E14" s="1133"/>
      <c r="F14" s="631">
        <f>SUM(F15:F17)</f>
        <v>3846</v>
      </c>
      <c r="G14" s="631">
        <f>SUM(G15:G17)</f>
        <v>3846</v>
      </c>
      <c r="H14" s="631">
        <f>SUM(H15:H17)</f>
        <v>2761</v>
      </c>
    </row>
    <row r="15" spans="1:8" ht="12.75" customHeight="1">
      <c r="A15" s="632" t="s">
        <v>198</v>
      </c>
      <c r="B15" s="1136" t="s">
        <v>578</v>
      </c>
      <c r="C15" s="1137"/>
      <c r="D15" s="1137"/>
      <c r="E15" s="1138"/>
      <c r="F15" s="633">
        <v>798</v>
      </c>
      <c r="G15" s="633">
        <v>798</v>
      </c>
      <c r="H15" s="633">
        <v>462</v>
      </c>
    </row>
    <row r="16" spans="1:8" ht="12.75" customHeight="1">
      <c r="A16" s="632" t="s">
        <v>199</v>
      </c>
      <c r="B16" s="1139" t="s">
        <v>579</v>
      </c>
      <c r="C16" s="1139"/>
      <c r="D16" s="1139"/>
      <c r="E16" s="1140"/>
      <c r="F16" s="633">
        <v>1537</v>
      </c>
      <c r="G16" s="633">
        <v>1537</v>
      </c>
      <c r="H16" s="633">
        <v>1302</v>
      </c>
    </row>
    <row r="17" spans="1:8" ht="15">
      <c r="A17" s="632" t="s">
        <v>200</v>
      </c>
      <c r="B17" s="1139" t="s">
        <v>580</v>
      </c>
      <c r="C17" s="1139"/>
      <c r="D17" s="1139"/>
      <c r="E17" s="1140"/>
      <c r="F17" s="633">
        <v>1511</v>
      </c>
      <c r="G17" s="633">
        <v>1511</v>
      </c>
      <c r="H17" s="633">
        <v>997</v>
      </c>
    </row>
    <row r="18" spans="1:8" s="414" customFormat="1" ht="15.75">
      <c r="A18" s="634" t="s">
        <v>79</v>
      </c>
      <c r="B18" s="1134" t="s">
        <v>581</v>
      </c>
      <c r="C18" s="1134"/>
      <c r="D18" s="1134"/>
      <c r="E18" s="1135"/>
      <c r="F18" s="629">
        <f>SUM(F19:F20)</f>
        <v>215488</v>
      </c>
      <c r="G18" s="629">
        <f>SUM(G19:G20)</f>
        <v>215488</v>
      </c>
      <c r="H18" s="629">
        <f>SUM(H19:H20)</f>
        <v>113244</v>
      </c>
    </row>
    <row r="19" spans="1:8" ht="15">
      <c r="A19" s="630" t="s">
        <v>3</v>
      </c>
      <c r="B19" s="1141" t="s">
        <v>582</v>
      </c>
      <c r="C19" s="1132"/>
      <c r="D19" s="1132"/>
      <c r="E19" s="1133"/>
      <c r="F19" s="631">
        <v>192830</v>
      </c>
      <c r="G19" s="631">
        <v>192830</v>
      </c>
      <c r="H19" s="631">
        <v>102199</v>
      </c>
    </row>
    <row r="20" spans="1:8" ht="15">
      <c r="A20" s="630" t="s">
        <v>7</v>
      </c>
      <c r="B20" s="1142" t="s">
        <v>583</v>
      </c>
      <c r="C20" s="1142"/>
      <c r="D20" s="1142"/>
      <c r="E20" s="1143"/>
      <c r="F20" s="631">
        <f>SUM(F21:F25)</f>
        <v>22658</v>
      </c>
      <c r="G20" s="631">
        <f>SUM(G21:G25)</f>
        <v>22658</v>
      </c>
      <c r="H20" s="631">
        <f>SUM(H21:H25)</f>
        <v>11045</v>
      </c>
    </row>
    <row r="21" spans="1:8" ht="15">
      <c r="A21" s="632" t="s">
        <v>9</v>
      </c>
      <c r="B21" s="1136" t="s">
        <v>584</v>
      </c>
      <c r="C21" s="1137"/>
      <c r="D21" s="1137"/>
      <c r="E21" s="1138"/>
      <c r="F21" s="635"/>
      <c r="G21" s="635"/>
      <c r="H21" s="635"/>
    </row>
    <row r="22" spans="1:8" ht="15">
      <c r="A22" s="632" t="s">
        <v>12</v>
      </c>
      <c r="B22" s="1136" t="s">
        <v>585</v>
      </c>
      <c r="C22" s="1137"/>
      <c r="D22" s="1137"/>
      <c r="E22" s="1138"/>
      <c r="F22" s="635"/>
      <c r="G22" s="635"/>
      <c r="H22" s="635"/>
    </row>
    <row r="23" spans="1:8" ht="15">
      <c r="A23" s="632" t="s">
        <v>26</v>
      </c>
      <c r="B23" s="1136" t="s">
        <v>586</v>
      </c>
      <c r="C23" s="1137"/>
      <c r="D23" s="1137"/>
      <c r="E23" s="1138"/>
      <c r="F23" s="635"/>
      <c r="G23" s="635"/>
      <c r="H23" s="635"/>
    </row>
    <row r="24" spans="1:8" ht="15">
      <c r="A24" s="632" t="s">
        <v>246</v>
      </c>
      <c r="B24" s="1136" t="s">
        <v>587</v>
      </c>
      <c r="C24" s="1137"/>
      <c r="D24" s="1137"/>
      <c r="E24" s="1138"/>
      <c r="F24" s="635">
        <v>22658</v>
      </c>
      <c r="G24" s="635">
        <v>22658</v>
      </c>
      <c r="H24" s="635">
        <v>11045</v>
      </c>
    </row>
    <row r="25" spans="1:8" ht="15">
      <c r="A25" s="632" t="s">
        <v>588</v>
      </c>
      <c r="B25" s="1136" t="s">
        <v>589</v>
      </c>
      <c r="C25" s="1137"/>
      <c r="D25" s="1137"/>
      <c r="E25" s="1138"/>
      <c r="F25" s="635"/>
      <c r="G25" s="635"/>
      <c r="H25" s="635"/>
    </row>
    <row r="26" spans="1:8" s="414" customFormat="1" ht="15.75">
      <c r="A26" s="634" t="s">
        <v>85</v>
      </c>
      <c r="B26" s="1144" t="s">
        <v>590</v>
      </c>
      <c r="C26" s="1134"/>
      <c r="D26" s="1134"/>
      <c r="E26" s="1135"/>
      <c r="F26" s="629">
        <f>SUM(F27)</f>
        <v>0</v>
      </c>
      <c r="G26" s="629">
        <f>SUM(G27)</f>
        <v>344</v>
      </c>
      <c r="H26" s="629">
        <f>SUM(H27)</f>
        <v>5076</v>
      </c>
    </row>
    <row r="27" spans="1:8" ht="15">
      <c r="A27" s="636" t="s">
        <v>41</v>
      </c>
      <c r="B27" s="1145" t="s">
        <v>591</v>
      </c>
      <c r="C27" s="1145"/>
      <c r="D27" s="1145"/>
      <c r="E27" s="1146"/>
      <c r="F27" s="631"/>
      <c r="G27" s="631">
        <v>344</v>
      </c>
      <c r="H27" s="631">
        <v>5076</v>
      </c>
    </row>
    <row r="28" spans="1:8" s="414" customFormat="1" ht="15.75">
      <c r="A28" s="634" t="s">
        <v>374</v>
      </c>
      <c r="B28" s="1144" t="s">
        <v>129</v>
      </c>
      <c r="C28" s="1134"/>
      <c r="D28" s="1134"/>
      <c r="E28" s="1135"/>
      <c r="F28" s="629"/>
      <c r="G28" s="629">
        <v>14550</v>
      </c>
      <c r="H28" s="629">
        <v>14550</v>
      </c>
    </row>
    <row r="29" spans="1:8" s="427" customFormat="1" ht="15.75">
      <c r="A29" s="637" t="s">
        <v>210</v>
      </c>
      <c r="B29" s="1147" t="s">
        <v>592</v>
      </c>
      <c r="C29" s="1147"/>
      <c r="D29" s="1147"/>
      <c r="E29" s="1148"/>
      <c r="F29" s="638">
        <v>129507</v>
      </c>
      <c r="G29" s="638">
        <v>129542</v>
      </c>
      <c r="H29" s="638">
        <v>64228</v>
      </c>
    </row>
    <row r="30" spans="1:8" s="539" customFormat="1" ht="22.5" customHeight="1" thickBot="1">
      <c r="A30" s="537"/>
      <c r="B30" s="1149" t="s">
        <v>380</v>
      </c>
      <c r="C30" s="1149"/>
      <c r="D30" s="1149"/>
      <c r="E30" s="1150"/>
      <c r="F30" s="639">
        <f>SUM(F11+F12+F18+F26+F29)</f>
        <v>399208</v>
      </c>
      <c r="G30" s="639">
        <f>SUM(G11+G12+G18+G26+G28+G29)</f>
        <v>414137</v>
      </c>
      <c r="H30" s="639">
        <f>SUM(H11+H12+H18+H26+H28+H29)</f>
        <v>227017</v>
      </c>
    </row>
    <row r="31" spans="1:6" ht="12.75" customHeight="1">
      <c r="A31" s="540"/>
      <c r="B31" s="541"/>
      <c r="C31" s="541"/>
      <c r="D31" s="541"/>
      <c r="E31" s="541"/>
      <c r="F31" s="428"/>
    </row>
    <row r="32" spans="1:6" ht="12.75" customHeight="1">
      <c r="A32" s="540"/>
      <c r="B32" s="541"/>
      <c r="C32" s="541"/>
      <c r="D32" s="541"/>
      <c r="E32" s="541"/>
      <c r="F32" s="428"/>
    </row>
    <row r="34" ht="13.5" thickBot="1"/>
    <row r="35" spans="1:8" ht="13.5" customHeight="1">
      <c r="A35" s="1126" t="s">
        <v>451</v>
      </c>
      <c r="B35" s="1128" t="s">
        <v>363</v>
      </c>
      <c r="C35" s="1128"/>
      <c r="D35" s="1128"/>
      <c r="E35" s="1128"/>
      <c r="F35" s="625" t="s">
        <v>460</v>
      </c>
      <c r="G35" s="625" t="s">
        <v>574</v>
      </c>
      <c r="H35" s="625" t="s">
        <v>689</v>
      </c>
    </row>
    <row r="36" spans="1:8" ht="21" customHeight="1">
      <c r="A36" s="1127"/>
      <c r="B36" s="1129"/>
      <c r="C36" s="1129"/>
      <c r="D36" s="1129"/>
      <c r="E36" s="1129"/>
      <c r="F36" s="626" t="s">
        <v>184</v>
      </c>
      <c r="G36" s="626" t="s">
        <v>184</v>
      </c>
      <c r="H36" s="626" t="s">
        <v>249</v>
      </c>
    </row>
    <row r="37" spans="1:8" s="414" customFormat="1" ht="15.75">
      <c r="A37" s="628" t="s">
        <v>0</v>
      </c>
      <c r="B37" s="1135" t="s">
        <v>4</v>
      </c>
      <c r="C37" s="1151"/>
      <c r="D37" s="1151"/>
      <c r="E37" s="1151"/>
      <c r="F37" s="640">
        <f>SUM(F38:F43)</f>
        <v>399208</v>
      </c>
      <c r="G37" s="640">
        <f>SUM(G38:G43)</f>
        <v>414137</v>
      </c>
      <c r="H37" s="640">
        <f>SUM(H38:H43)</f>
        <v>205029</v>
      </c>
    </row>
    <row r="38" spans="1:8" ht="15">
      <c r="A38" s="641" t="s">
        <v>3</v>
      </c>
      <c r="B38" s="1133" t="s">
        <v>593</v>
      </c>
      <c r="C38" s="1152"/>
      <c r="D38" s="1152"/>
      <c r="E38" s="1152"/>
      <c r="F38" s="631">
        <v>235336</v>
      </c>
      <c r="G38" s="631">
        <v>238934</v>
      </c>
      <c r="H38" s="631">
        <v>115664</v>
      </c>
    </row>
    <row r="39" spans="1:8" ht="15">
      <c r="A39" s="641" t="s">
        <v>7</v>
      </c>
      <c r="B39" s="1133" t="s">
        <v>33</v>
      </c>
      <c r="C39" s="1152"/>
      <c r="D39" s="1152"/>
      <c r="E39" s="1152"/>
      <c r="F39" s="631">
        <v>73825</v>
      </c>
      <c r="G39" s="631">
        <v>74764</v>
      </c>
      <c r="H39" s="631">
        <v>36042</v>
      </c>
    </row>
    <row r="40" spans="1:8" ht="15">
      <c r="A40" s="630" t="s">
        <v>39</v>
      </c>
      <c r="B40" s="1133" t="s">
        <v>5</v>
      </c>
      <c r="C40" s="1152"/>
      <c r="D40" s="1152"/>
      <c r="E40" s="1152"/>
      <c r="F40" s="631">
        <v>86226</v>
      </c>
      <c r="G40" s="631">
        <v>91280</v>
      </c>
      <c r="H40" s="631">
        <v>47977</v>
      </c>
    </row>
    <row r="41" spans="1:8" ht="15">
      <c r="A41" s="630" t="s">
        <v>27</v>
      </c>
      <c r="B41" s="1141" t="s">
        <v>275</v>
      </c>
      <c r="C41" s="1132"/>
      <c r="D41" s="1132"/>
      <c r="E41" s="1133"/>
      <c r="F41" s="631">
        <v>3821</v>
      </c>
      <c r="G41" s="631">
        <v>4240</v>
      </c>
      <c r="H41" s="631">
        <v>427</v>
      </c>
    </row>
    <row r="42" spans="1:8" ht="15">
      <c r="A42" s="630" t="s">
        <v>43</v>
      </c>
      <c r="B42" s="1133" t="s">
        <v>175</v>
      </c>
      <c r="C42" s="1152"/>
      <c r="D42" s="1152"/>
      <c r="E42" s="1152"/>
      <c r="F42" s="631"/>
      <c r="G42" s="631">
        <v>4919</v>
      </c>
      <c r="H42" s="631">
        <v>4919</v>
      </c>
    </row>
    <row r="43" spans="1:8" ht="15">
      <c r="A43" s="630" t="s">
        <v>55</v>
      </c>
      <c r="B43" s="1141" t="s">
        <v>177</v>
      </c>
      <c r="C43" s="1132"/>
      <c r="D43" s="1132"/>
      <c r="E43" s="1133"/>
      <c r="F43" s="631"/>
      <c r="G43" s="631"/>
      <c r="H43" s="631"/>
    </row>
    <row r="44" spans="1:8" s="414" customFormat="1" ht="15.75">
      <c r="A44" s="642" t="s">
        <v>79</v>
      </c>
      <c r="B44" s="1144" t="s">
        <v>8</v>
      </c>
      <c r="C44" s="1134"/>
      <c r="D44" s="1134"/>
      <c r="E44" s="1135"/>
      <c r="F44" s="629">
        <f>SUM(F45:F46)</f>
        <v>0</v>
      </c>
      <c r="G44" s="629">
        <f>SUM(G45:G46)</f>
        <v>0</v>
      </c>
      <c r="H44" s="629">
        <f>SUM(H45:H46)</f>
        <v>720</v>
      </c>
    </row>
    <row r="45" spans="1:8" s="414" customFormat="1" ht="15">
      <c r="A45" s="641" t="s">
        <v>3</v>
      </c>
      <c r="B45" s="1133" t="s">
        <v>10</v>
      </c>
      <c r="C45" s="1152"/>
      <c r="D45" s="1152"/>
      <c r="E45" s="1152"/>
      <c r="F45" s="631"/>
      <c r="G45" s="631"/>
      <c r="H45" s="631">
        <v>720</v>
      </c>
    </row>
    <row r="46" spans="1:8" s="414" customFormat="1" ht="15">
      <c r="A46" s="643" t="s">
        <v>7</v>
      </c>
      <c r="B46" s="1141" t="s">
        <v>13</v>
      </c>
      <c r="C46" s="1132"/>
      <c r="D46" s="1132"/>
      <c r="E46" s="1133"/>
      <c r="F46" s="644"/>
      <c r="G46" s="644"/>
      <c r="H46" s="644"/>
    </row>
    <row r="47" spans="1:8" s="550" customFormat="1" ht="27" customHeight="1" thickBot="1">
      <c r="A47" s="549"/>
      <c r="B47" s="1150" t="s">
        <v>386</v>
      </c>
      <c r="C47" s="1153"/>
      <c r="D47" s="1153"/>
      <c r="E47" s="1153"/>
      <c r="F47" s="639">
        <f>SUM(F37+F44)</f>
        <v>399208</v>
      </c>
      <c r="G47" s="639">
        <f>SUM(G37+G44)</f>
        <v>414137</v>
      </c>
      <c r="H47" s="639">
        <f>SUM(H37+H44)</f>
        <v>205749</v>
      </c>
    </row>
    <row r="61" ht="24.75" customHeight="1"/>
    <row r="64" ht="25.5" customHeight="1"/>
    <row r="76" ht="24.75" customHeight="1"/>
    <row r="84" spans="1:6" ht="12.75">
      <c r="A84" s="1009"/>
      <c r="B84" s="1009"/>
      <c r="C84" s="1009"/>
      <c r="D84" s="1009"/>
      <c r="E84" s="1009"/>
      <c r="F84" s="1009"/>
    </row>
  </sheetData>
  <sheetProtection/>
  <mergeCells count="41">
    <mergeCell ref="B44:E44"/>
    <mergeCell ref="B45:E45"/>
    <mergeCell ref="B46:E46"/>
    <mergeCell ref="B47:E47"/>
    <mergeCell ref="A84:F84"/>
    <mergeCell ref="B38:E38"/>
    <mergeCell ref="B39:E39"/>
    <mergeCell ref="B40:E40"/>
    <mergeCell ref="B41:E41"/>
    <mergeCell ref="B42:E42"/>
    <mergeCell ref="B43:E43"/>
    <mergeCell ref="B28:E28"/>
    <mergeCell ref="B29:E29"/>
    <mergeCell ref="B30:E30"/>
    <mergeCell ref="A35:A36"/>
    <mergeCell ref="B35:E36"/>
    <mergeCell ref="B37:E37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E10"/>
    <mergeCell ref="B11:E11"/>
    <mergeCell ref="B12:E12"/>
    <mergeCell ref="B13:E13"/>
    <mergeCell ref="B14:E14"/>
    <mergeCell ref="B15:E15"/>
    <mergeCell ref="A5:G5"/>
    <mergeCell ref="A8:A9"/>
    <mergeCell ref="B8:E9"/>
    <mergeCell ref="A1:H1"/>
    <mergeCell ref="A2:H2"/>
    <mergeCell ref="A3:H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1"/>
  <headerFooter alignWithMargins="0">
    <oddHeader>&amp;C13. sz. melléklet
 a 21/2009. (VIII.27.) Ök. rendelethez&amp;R
19. sz. melléklet
</oddHeader>
    <oddFooter>&amp;L&amp;D&amp;C&amp;P</oddFooter>
  </headerFooter>
  <rowBreaks count="1" manualBreakCount="1">
    <brk id="50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79"/>
  <sheetViews>
    <sheetView view="pageBreakPreview" zoomScaleSheetLayoutView="100" zoomScalePageLayoutView="0" workbookViewId="0" topLeftCell="A7">
      <selection activeCell="H42" sqref="H42"/>
    </sheetView>
  </sheetViews>
  <sheetFormatPr defaultColWidth="6.7109375" defaultRowHeight="12.75"/>
  <cols>
    <col min="1" max="1" width="6.7109375" style="430" customWidth="1"/>
    <col min="2" max="4" width="9.140625" style="430" customWidth="1"/>
    <col min="5" max="5" width="26.421875" style="430" customWidth="1"/>
    <col min="6" max="8" width="18.7109375" style="430" customWidth="1"/>
    <col min="9" max="255" width="9.140625" style="430" customWidth="1"/>
    <col min="256" max="16384" width="6.7109375" style="430" customWidth="1"/>
  </cols>
  <sheetData>
    <row r="1" spans="1:8" ht="15.75">
      <c r="A1" s="1130" t="s">
        <v>594</v>
      </c>
      <c r="B1" s="1130"/>
      <c r="C1" s="1130"/>
      <c r="D1" s="1130"/>
      <c r="E1" s="1130"/>
      <c r="F1" s="1130"/>
      <c r="G1" s="1130"/>
      <c r="H1" s="1130"/>
    </row>
    <row r="2" spans="1:8" ht="15.75">
      <c r="A2" s="1130" t="s">
        <v>573</v>
      </c>
      <c r="B2" s="1130"/>
      <c r="C2" s="1130"/>
      <c r="D2" s="1130"/>
      <c r="E2" s="1130"/>
      <c r="F2" s="1130"/>
      <c r="G2" s="1130"/>
      <c r="H2" s="1130"/>
    </row>
    <row r="3" spans="1:8" ht="15.75">
      <c r="A3" s="622"/>
      <c r="B3" s="622"/>
      <c r="C3" s="622"/>
      <c r="D3" s="622"/>
      <c r="E3" s="622"/>
      <c r="F3" s="622"/>
      <c r="G3" s="539"/>
      <c r="H3" s="539"/>
    </row>
    <row r="4" spans="1:7" ht="16.5" customHeight="1">
      <c r="A4" s="1125"/>
      <c r="B4" s="1125"/>
      <c r="C4" s="1125"/>
      <c r="D4" s="1125"/>
      <c r="E4" s="1125"/>
      <c r="F4" s="1125"/>
      <c r="G4" s="1125"/>
    </row>
    <row r="5" spans="1:8" ht="15.75">
      <c r="A5" s="623"/>
      <c r="B5" s="623"/>
      <c r="C5" s="622"/>
      <c r="D5" s="622"/>
      <c r="E5" s="622"/>
      <c r="F5" s="622"/>
      <c r="G5" s="539"/>
      <c r="H5" s="539"/>
    </row>
    <row r="6" spans="1:8" ht="15.75" thickBot="1">
      <c r="A6" s="623"/>
      <c r="B6" s="623"/>
      <c r="C6" s="623"/>
      <c r="D6" s="623"/>
      <c r="E6" s="623"/>
      <c r="F6" s="624"/>
      <c r="G6" s="624"/>
      <c r="H6" s="624" t="s">
        <v>325</v>
      </c>
    </row>
    <row r="7" spans="1:8" ht="18" customHeight="1">
      <c r="A7" s="1126" t="s">
        <v>451</v>
      </c>
      <c r="B7" s="1128" t="s">
        <v>363</v>
      </c>
      <c r="C7" s="1128"/>
      <c r="D7" s="1128"/>
      <c r="E7" s="1128"/>
      <c r="F7" s="625" t="s">
        <v>460</v>
      </c>
      <c r="G7" s="625" t="s">
        <v>574</v>
      </c>
      <c r="H7" s="625" t="s">
        <v>689</v>
      </c>
    </row>
    <row r="8" spans="1:8" ht="18" customHeight="1">
      <c r="A8" s="1127"/>
      <c r="B8" s="1129"/>
      <c r="C8" s="1129"/>
      <c r="D8" s="1129"/>
      <c r="E8" s="1129"/>
      <c r="F8" s="626" t="s">
        <v>184</v>
      </c>
      <c r="G8" s="626" t="s">
        <v>184</v>
      </c>
      <c r="H8" s="626" t="s">
        <v>249</v>
      </c>
    </row>
    <row r="9" spans="1:8" ht="16.5" customHeight="1">
      <c r="A9" s="1131" t="s">
        <v>364</v>
      </c>
      <c r="B9" s="1132"/>
      <c r="C9" s="1132"/>
      <c r="D9" s="1132"/>
      <c r="E9" s="1133"/>
      <c r="F9" s="627"/>
      <c r="G9" s="627"/>
      <c r="H9" s="627"/>
    </row>
    <row r="10" spans="1:8" s="414" customFormat="1" ht="15.75">
      <c r="A10" s="628" t="s">
        <v>365</v>
      </c>
      <c r="B10" s="1134" t="s">
        <v>575</v>
      </c>
      <c r="C10" s="1134"/>
      <c r="D10" s="1134"/>
      <c r="E10" s="1135"/>
      <c r="F10" s="629">
        <v>18081</v>
      </c>
      <c r="G10" s="629">
        <v>18081</v>
      </c>
      <c r="H10" s="629">
        <v>9169</v>
      </c>
    </row>
    <row r="11" spans="1:8" s="414" customFormat="1" ht="15.75">
      <c r="A11" s="628" t="s">
        <v>366</v>
      </c>
      <c r="B11" s="1134" t="s">
        <v>301</v>
      </c>
      <c r="C11" s="1134"/>
      <c r="D11" s="1134"/>
      <c r="E11" s="1135"/>
      <c r="F11" s="629">
        <f>SUM(F12:F13)</f>
        <v>13226</v>
      </c>
      <c r="G11" s="629">
        <f>SUM(G12:G13)</f>
        <v>13226</v>
      </c>
      <c r="H11" s="629">
        <f>SUM(H12:H13)</f>
        <v>6257</v>
      </c>
    </row>
    <row r="12" spans="1:8" ht="15">
      <c r="A12" s="645" t="s">
        <v>9</v>
      </c>
      <c r="B12" s="1132" t="s">
        <v>576</v>
      </c>
      <c r="C12" s="1132"/>
      <c r="D12" s="1132"/>
      <c r="E12" s="1133"/>
      <c r="F12" s="631">
        <v>12510</v>
      </c>
      <c r="G12" s="631">
        <v>12510</v>
      </c>
      <c r="H12" s="631">
        <v>5944</v>
      </c>
    </row>
    <row r="13" spans="1:8" ht="15">
      <c r="A13" s="645" t="s">
        <v>12</v>
      </c>
      <c r="B13" s="1132" t="s">
        <v>577</v>
      </c>
      <c r="C13" s="1132"/>
      <c r="D13" s="1132"/>
      <c r="E13" s="1133"/>
      <c r="F13" s="631">
        <f>SUM(F14:F16)</f>
        <v>716</v>
      </c>
      <c r="G13" s="631">
        <f>SUM(G14:G16)</f>
        <v>716</v>
      </c>
      <c r="H13" s="631">
        <f>SUM(H14:H16)</f>
        <v>313</v>
      </c>
    </row>
    <row r="14" spans="1:8" ht="15">
      <c r="A14" s="646" t="s">
        <v>198</v>
      </c>
      <c r="B14" s="1136" t="s">
        <v>595</v>
      </c>
      <c r="C14" s="1137"/>
      <c r="D14" s="1137"/>
      <c r="E14" s="1138"/>
      <c r="F14" s="633">
        <v>403</v>
      </c>
      <c r="G14" s="633">
        <v>403</v>
      </c>
      <c r="H14" s="633">
        <v>0</v>
      </c>
    </row>
    <row r="15" spans="1:8" ht="15">
      <c r="A15" s="646" t="s">
        <v>199</v>
      </c>
      <c r="B15" s="1139" t="s">
        <v>579</v>
      </c>
      <c r="C15" s="1139"/>
      <c r="D15" s="1139"/>
      <c r="E15" s="1140"/>
      <c r="F15" s="633">
        <v>199</v>
      </c>
      <c r="G15" s="633">
        <v>199</v>
      </c>
      <c r="H15" s="633">
        <v>199</v>
      </c>
    </row>
    <row r="16" spans="1:8" ht="15">
      <c r="A16" s="647" t="s">
        <v>200</v>
      </c>
      <c r="B16" s="1139" t="s">
        <v>596</v>
      </c>
      <c r="C16" s="1139"/>
      <c r="D16" s="1139"/>
      <c r="E16" s="1140"/>
      <c r="F16" s="633">
        <v>114</v>
      </c>
      <c r="G16" s="633">
        <v>114</v>
      </c>
      <c r="H16" s="633">
        <v>114</v>
      </c>
    </row>
    <row r="17" spans="1:8" s="414" customFormat="1" ht="15.75">
      <c r="A17" s="634" t="s">
        <v>79</v>
      </c>
      <c r="B17" s="1134" t="s">
        <v>581</v>
      </c>
      <c r="C17" s="1134"/>
      <c r="D17" s="1134"/>
      <c r="E17" s="1135"/>
      <c r="F17" s="629">
        <f>SUM(F18:F19)</f>
        <v>61275</v>
      </c>
      <c r="G17" s="629">
        <f>SUM(G18:G19)</f>
        <v>61275</v>
      </c>
      <c r="H17" s="629">
        <f>SUM(H18:H19)</f>
        <v>29378</v>
      </c>
    </row>
    <row r="18" spans="1:8" ht="15">
      <c r="A18" s="645" t="s">
        <v>3</v>
      </c>
      <c r="B18" s="1141" t="s">
        <v>582</v>
      </c>
      <c r="C18" s="1132"/>
      <c r="D18" s="1132"/>
      <c r="E18" s="1133"/>
      <c r="F18" s="631">
        <v>59495</v>
      </c>
      <c r="G18" s="631">
        <v>59495</v>
      </c>
      <c r="H18" s="631">
        <v>28532</v>
      </c>
    </row>
    <row r="19" spans="1:8" ht="15">
      <c r="A19" s="645" t="s">
        <v>7</v>
      </c>
      <c r="B19" s="1142" t="s">
        <v>583</v>
      </c>
      <c r="C19" s="1142"/>
      <c r="D19" s="1142"/>
      <c r="E19" s="1143"/>
      <c r="F19" s="631">
        <f>SUM(F20:F22)</f>
        <v>1780</v>
      </c>
      <c r="G19" s="631">
        <f>SUM(G20:G22)</f>
        <v>1780</v>
      </c>
      <c r="H19" s="631">
        <f>SUM(H20:H22)</f>
        <v>846</v>
      </c>
    </row>
    <row r="20" spans="1:8" ht="15">
      <c r="A20" s="646" t="s">
        <v>9</v>
      </c>
      <c r="B20" s="1136" t="s">
        <v>584</v>
      </c>
      <c r="C20" s="1137"/>
      <c r="D20" s="1137"/>
      <c r="E20" s="1138"/>
      <c r="F20" s="635"/>
      <c r="G20" s="635"/>
      <c r="H20" s="635"/>
    </row>
    <row r="21" spans="1:8" ht="15">
      <c r="A21" s="646" t="s">
        <v>12</v>
      </c>
      <c r="B21" s="1136" t="s">
        <v>597</v>
      </c>
      <c r="C21" s="1137"/>
      <c r="D21" s="1137"/>
      <c r="E21" s="1138"/>
      <c r="F21" s="635"/>
      <c r="G21" s="635"/>
      <c r="H21" s="635"/>
    </row>
    <row r="22" spans="1:8" ht="15">
      <c r="A22" s="646" t="s">
        <v>26</v>
      </c>
      <c r="B22" s="1136" t="s">
        <v>587</v>
      </c>
      <c r="C22" s="1137"/>
      <c r="D22" s="1137"/>
      <c r="E22" s="1138"/>
      <c r="F22" s="635">
        <v>1780</v>
      </c>
      <c r="G22" s="635">
        <v>1780</v>
      </c>
      <c r="H22" s="635">
        <v>846</v>
      </c>
    </row>
    <row r="23" spans="1:8" s="414" customFormat="1" ht="15.75">
      <c r="A23" s="634" t="s">
        <v>85</v>
      </c>
      <c r="B23" s="1144" t="s">
        <v>590</v>
      </c>
      <c r="C23" s="1134"/>
      <c r="D23" s="1134"/>
      <c r="E23" s="1135"/>
      <c r="F23" s="629">
        <f>SUM(F24)</f>
        <v>0</v>
      </c>
      <c r="G23" s="629">
        <f>SUM(G24)</f>
        <v>0</v>
      </c>
      <c r="H23" s="629">
        <f>SUM(H24)</f>
        <v>0</v>
      </c>
    </row>
    <row r="24" spans="1:8" ht="15">
      <c r="A24" s="636" t="s">
        <v>41</v>
      </c>
      <c r="B24" s="1145" t="s">
        <v>591</v>
      </c>
      <c r="C24" s="1145"/>
      <c r="D24" s="1145"/>
      <c r="E24" s="1146"/>
      <c r="F24" s="631"/>
      <c r="G24" s="631"/>
      <c r="H24" s="631"/>
    </row>
    <row r="25" spans="1:8" s="414" customFormat="1" ht="15.75">
      <c r="A25" s="634" t="s">
        <v>374</v>
      </c>
      <c r="B25" s="1144" t="s">
        <v>129</v>
      </c>
      <c r="C25" s="1134"/>
      <c r="D25" s="1134"/>
      <c r="E25" s="1135"/>
      <c r="F25" s="629"/>
      <c r="G25" s="629">
        <v>6357</v>
      </c>
      <c r="H25" s="629">
        <v>6357</v>
      </c>
    </row>
    <row r="26" spans="1:8" s="427" customFormat="1" ht="15.75">
      <c r="A26" s="637" t="s">
        <v>210</v>
      </c>
      <c r="B26" s="1147" t="s">
        <v>592</v>
      </c>
      <c r="C26" s="1147"/>
      <c r="D26" s="1147"/>
      <c r="E26" s="1148"/>
      <c r="F26" s="638">
        <v>18266</v>
      </c>
      <c r="G26" s="638">
        <v>18266</v>
      </c>
      <c r="H26" s="638">
        <v>4365</v>
      </c>
    </row>
    <row r="27" spans="1:8" s="539" customFormat="1" ht="22.5" customHeight="1" thickBot="1">
      <c r="A27" s="537"/>
      <c r="B27" s="1149" t="s">
        <v>380</v>
      </c>
      <c r="C27" s="1149"/>
      <c r="D27" s="1149"/>
      <c r="E27" s="1150"/>
      <c r="F27" s="639">
        <f>SUM(F10+F11+F17+F23+F26)</f>
        <v>110848</v>
      </c>
      <c r="G27" s="639">
        <f>SUM(G10+G11+G17+G23+G25+G26)</f>
        <v>117205</v>
      </c>
      <c r="H27" s="639">
        <f>SUM(H10+H11+H17+H23+H25+H26)</f>
        <v>55526</v>
      </c>
    </row>
    <row r="28" spans="1:8" ht="12.75" customHeight="1">
      <c r="A28" s="648"/>
      <c r="B28" s="649"/>
      <c r="C28" s="649"/>
      <c r="D28" s="649"/>
      <c r="E28" s="649"/>
      <c r="F28" s="650"/>
      <c r="G28" s="539"/>
      <c r="H28" s="539"/>
    </row>
    <row r="29" spans="1:8" ht="12.75" customHeight="1">
      <c r="A29" s="648"/>
      <c r="B29" s="649"/>
      <c r="C29" s="649"/>
      <c r="D29" s="649"/>
      <c r="E29" s="649"/>
      <c r="F29" s="650"/>
      <c r="G29" s="539"/>
      <c r="H29" s="539"/>
    </row>
    <row r="30" spans="1:8" ht="15">
      <c r="A30" s="539"/>
      <c r="B30" s="539"/>
      <c r="C30" s="539"/>
      <c r="D30" s="539"/>
      <c r="E30" s="539"/>
      <c r="F30" s="539"/>
      <c r="G30" s="539"/>
      <c r="H30" s="539"/>
    </row>
    <row r="31" spans="1:8" ht="15.75" thickBot="1">
      <c r="A31" s="539"/>
      <c r="B31" s="539"/>
      <c r="C31" s="539"/>
      <c r="D31" s="539"/>
      <c r="E31" s="539"/>
      <c r="F31" s="539"/>
      <c r="G31" s="539"/>
      <c r="H31" s="539"/>
    </row>
    <row r="32" spans="1:8" ht="13.5" customHeight="1">
      <c r="A32" s="1126" t="s">
        <v>451</v>
      </c>
      <c r="B32" s="1128" t="s">
        <v>363</v>
      </c>
      <c r="C32" s="1128"/>
      <c r="D32" s="1128"/>
      <c r="E32" s="1128"/>
      <c r="F32" s="625" t="s">
        <v>460</v>
      </c>
      <c r="G32" s="625" t="s">
        <v>574</v>
      </c>
      <c r="H32" s="625" t="s">
        <v>689</v>
      </c>
    </row>
    <row r="33" spans="1:8" ht="21" customHeight="1">
      <c r="A33" s="1127"/>
      <c r="B33" s="1129"/>
      <c r="C33" s="1129"/>
      <c r="D33" s="1129"/>
      <c r="E33" s="1129"/>
      <c r="F33" s="626" t="s">
        <v>184</v>
      </c>
      <c r="G33" s="626" t="s">
        <v>184</v>
      </c>
      <c r="H33" s="626" t="s">
        <v>249</v>
      </c>
    </row>
    <row r="34" spans="1:8" s="414" customFormat="1" ht="15.75">
      <c r="A34" s="628" t="s">
        <v>0</v>
      </c>
      <c r="B34" s="1135" t="s">
        <v>4</v>
      </c>
      <c r="C34" s="1151"/>
      <c r="D34" s="1151"/>
      <c r="E34" s="1151"/>
      <c r="F34" s="640">
        <f>SUM(F35:F39)</f>
        <v>110848</v>
      </c>
      <c r="G34" s="640">
        <f>SUM(G35:G39)</f>
        <v>117205</v>
      </c>
      <c r="H34" s="640">
        <f>SUM(H35:H39)</f>
        <v>53018</v>
      </c>
    </row>
    <row r="35" spans="1:8" ht="15">
      <c r="A35" s="641" t="s">
        <v>3</v>
      </c>
      <c r="B35" s="1133" t="s">
        <v>593</v>
      </c>
      <c r="C35" s="1152"/>
      <c r="D35" s="1152"/>
      <c r="E35" s="1152"/>
      <c r="F35" s="631">
        <v>45367</v>
      </c>
      <c r="G35" s="631">
        <v>45367</v>
      </c>
      <c r="H35" s="631">
        <v>20325</v>
      </c>
    </row>
    <row r="36" spans="1:8" ht="15">
      <c r="A36" s="641" t="s">
        <v>7</v>
      </c>
      <c r="B36" s="1133" t="s">
        <v>33</v>
      </c>
      <c r="C36" s="1152"/>
      <c r="D36" s="1152"/>
      <c r="E36" s="1152"/>
      <c r="F36" s="631">
        <v>14765</v>
      </c>
      <c r="G36" s="631">
        <v>14765</v>
      </c>
      <c r="H36" s="631">
        <v>6478</v>
      </c>
    </row>
    <row r="37" spans="1:8" ht="15">
      <c r="A37" s="630" t="s">
        <v>39</v>
      </c>
      <c r="B37" s="1133" t="s">
        <v>5</v>
      </c>
      <c r="C37" s="1152"/>
      <c r="D37" s="1152"/>
      <c r="E37" s="1152"/>
      <c r="F37" s="631">
        <v>50716</v>
      </c>
      <c r="G37" s="631">
        <v>51755</v>
      </c>
      <c r="H37" s="631">
        <v>20897</v>
      </c>
    </row>
    <row r="38" spans="1:8" ht="15">
      <c r="A38" s="630" t="s">
        <v>27</v>
      </c>
      <c r="B38" s="1133" t="s">
        <v>178</v>
      </c>
      <c r="C38" s="1152"/>
      <c r="D38" s="1152"/>
      <c r="E38" s="1152"/>
      <c r="F38" s="631"/>
      <c r="G38" s="631">
        <v>0</v>
      </c>
      <c r="H38" s="631">
        <v>0</v>
      </c>
    </row>
    <row r="39" spans="1:8" ht="15">
      <c r="A39" s="630" t="s">
        <v>43</v>
      </c>
      <c r="B39" s="1133" t="s">
        <v>175</v>
      </c>
      <c r="C39" s="1152"/>
      <c r="D39" s="1152"/>
      <c r="E39" s="1152"/>
      <c r="F39" s="631"/>
      <c r="G39" s="631">
        <v>5318</v>
      </c>
      <c r="H39" s="631">
        <v>5318</v>
      </c>
    </row>
    <row r="40" spans="1:8" s="414" customFormat="1" ht="15.75">
      <c r="A40" s="642" t="s">
        <v>79</v>
      </c>
      <c r="B40" s="1144" t="s">
        <v>8</v>
      </c>
      <c r="C40" s="1134"/>
      <c r="D40" s="1134"/>
      <c r="E40" s="1135"/>
      <c r="F40" s="629">
        <f>SUM(F41)</f>
        <v>0</v>
      </c>
      <c r="G40" s="629">
        <f>SUM(G41)</f>
        <v>0</v>
      </c>
      <c r="H40" s="629">
        <f>SUM(H41)</f>
        <v>0</v>
      </c>
    </row>
    <row r="41" spans="1:8" s="414" customFormat="1" ht="15">
      <c r="A41" s="641" t="s">
        <v>3</v>
      </c>
      <c r="B41" s="1133" t="s">
        <v>10</v>
      </c>
      <c r="C41" s="1152"/>
      <c r="D41" s="1152"/>
      <c r="E41" s="1152"/>
      <c r="F41" s="631"/>
      <c r="G41" s="631"/>
      <c r="H41" s="631"/>
    </row>
    <row r="42" spans="1:8" s="550" customFormat="1" ht="27" customHeight="1" thickBot="1">
      <c r="A42" s="549"/>
      <c r="B42" s="1150" t="s">
        <v>386</v>
      </c>
      <c r="C42" s="1153"/>
      <c r="D42" s="1153"/>
      <c r="E42" s="1153"/>
      <c r="F42" s="639">
        <f>SUM(F34+F40)</f>
        <v>110848</v>
      </c>
      <c r="G42" s="639">
        <f>SUM(G34+G40)</f>
        <v>117205</v>
      </c>
      <c r="H42" s="639">
        <f>SUM(H34+H40)</f>
        <v>53018</v>
      </c>
    </row>
    <row r="56" ht="24.75" customHeight="1"/>
    <row r="59" ht="25.5" customHeight="1"/>
    <row r="71" ht="24.75" customHeight="1"/>
    <row r="79" spans="1:6" ht="12.75">
      <c r="A79" s="1009"/>
      <c r="B79" s="1009"/>
      <c r="C79" s="1009"/>
      <c r="D79" s="1009"/>
      <c r="E79" s="1009"/>
      <c r="F79" s="1009"/>
    </row>
  </sheetData>
  <sheetProtection/>
  <mergeCells count="36">
    <mergeCell ref="B38:E38"/>
    <mergeCell ref="B39:E39"/>
    <mergeCell ref="B40:E40"/>
    <mergeCell ref="B41:E41"/>
    <mergeCell ref="B42:E42"/>
    <mergeCell ref="A79:F79"/>
    <mergeCell ref="A32:A33"/>
    <mergeCell ref="B32:E33"/>
    <mergeCell ref="B34:E34"/>
    <mergeCell ref="B35:E35"/>
    <mergeCell ref="B36:E36"/>
    <mergeCell ref="B37:E37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A4:G4"/>
    <mergeCell ref="A7:A8"/>
    <mergeCell ref="B7:E8"/>
    <mergeCell ref="A9:E9"/>
    <mergeCell ref="A1:H1"/>
    <mergeCell ref="A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1"/>
  <headerFooter alignWithMargins="0">
    <oddHeader>&amp;C14. sz. melléklet
 a 21/2009. (VIII.27.) Ök. rendelethez&amp;R
20. sz. melléklet
</oddHeader>
    <oddFooter>&amp;L&amp;D&amp;C&amp;P</oddFooter>
  </headerFooter>
  <rowBreaks count="1" manualBreakCount="1">
    <brk id="4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691"/>
  <sheetViews>
    <sheetView view="pageBreakPreview" zoomScale="90" zoomScaleSheetLayoutView="90" zoomScalePageLayoutView="0" workbookViewId="0" topLeftCell="A1">
      <pane ySplit="5" topLeftCell="A636" activePane="bottomLeft" state="frozen"/>
      <selection pane="topLeft" activeCell="I383" sqref="I383"/>
      <selection pane="bottomLeft" activeCell="D648" sqref="D648"/>
    </sheetView>
  </sheetViews>
  <sheetFormatPr defaultColWidth="9.140625" defaultRowHeight="12.75"/>
  <cols>
    <col min="1" max="2" width="3.7109375" style="26" customWidth="1"/>
    <col min="3" max="3" width="5.7109375" style="26" customWidth="1"/>
    <col min="4" max="4" width="7.28125" style="26" customWidth="1"/>
    <col min="5" max="5" width="8.7109375" style="26" customWidth="1"/>
    <col min="6" max="6" width="60.7109375" style="26" customWidth="1"/>
    <col min="7" max="10" width="15.7109375" style="26" customWidth="1"/>
    <col min="11" max="16384" width="9.140625" style="26" customWidth="1"/>
  </cols>
  <sheetData>
    <row r="2" spans="1:10" s="101" customFormat="1" ht="15" customHeight="1" thickBot="1">
      <c r="A2" s="285"/>
      <c r="B2" s="285"/>
      <c r="C2" s="285"/>
      <c r="D2" s="285"/>
      <c r="E2" s="285"/>
      <c r="F2" s="285"/>
      <c r="G2" s="342"/>
      <c r="H2" s="342"/>
      <c r="I2" s="342"/>
      <c r="J2" s="342" t="s">
        <v>222</v>
      </c>
    </row>
    <row r="3" spans="1:10" ht="12.75">
      <c r="A3" s="824" t="s">
        <v>15</v>
      </c>
      <c r="B3" s="825"/>
      <c r="C3" s="825"/>
      <c r="D3" s="825"/>
      <c r="E3" s="825"/>
      <c r="F3" s="826"/>
      <c r="G3" s="179" t="s">
        <v>317</v>
      </c>
      <c r="H3" s="179" t="s">
        <v>317</v>
      </c>
      <c r="I3" s="179" t="s">
        <v>672</v>
      </c>
      <c r="J3" s="179" t="s">
        <v>672</v>
      </c>
    </row>
    <row r="4" spans="1:10" ht="12.75">
      <c r="A4" s="827"/>
      <c r="B4" s="828"/>
      <c r="C4" s="828"/>
      <c r="D4" s="828"/>
      <c r="E4" s="828"/>
      <c r="F4" s="829"/>
      <c r="G4" s="180" t="s">
        <v>544</v>
      </c>
      <c r="H4" s="180" t="s">
        <v>545</v>
      </c>
      <c r="I4" s="180" t="s">
        <v>673</v>
      </c>
      <c r="J4" s="180" t="s">
        <v>673</v>
      </c>
    </row>
    <row r="5" spans="1:10" ht="12.75" customHeight="1" thickBot="1">
      <c r="A5" s="838" t="s">
        <v>16</v>
      </c>
      <c r="B5" s="839"/>
      <c r="C5" s="839"/>
      <c r="D5" s="839"/>
      <c r="E5" s="839"/>
      <c r="F5" s="840"/>
      <c r="G5" s="111" t="s">
        <v>184</v>
      </c>
      <c r="H5" s="111" t="s">
        <v>184</v>
      </c>
      <c r="I5" s="111" t="s">
        <v>249</v>
      </c>
      <c r="J5" s="111" t="s">
        <v>674</v>
      </c>
    </row>
    <row r="6" spans="1:10" s="158" customFormat="1" ht="20.25" customHeight="1" thickBot="1">
      <c r="A6" s="155" t="s">
        <v>0</v>
      </c>
      <c r="B6" s="156" t="s">
        <v>1</v>
      </c>
      <c r="C6" s="157"/>
      <c r="D6" s="157"/>
      <c r="E6" s="157"/>
      <c r="F6" s="157"/>
      <c r="G6" s="309"/>
      <c r="H6" s="309"/>
      <c r="I6" s="309"/>
      <c r="J6" s="309"/>
    </row>
    <row r="7" spans="1:10" s="30" customFormat="1" ht="13.5" thickBot="1">
      <c r="A7" s="32"/>
      <c r="B7" s="33" t="s">
        <v>2</v>
      </c>
      <c r="C7" s="34"/>
      <c r="D7" s="34"/>
      <c r="E7" s="34"/>
      <c r="F7" s="34"/>
      <c r="G7" s="310">
        <f>SUM(G8+G11)</f>
        <v>44087</v>
      </c>
      <c r="H7" s="310">
        <f>SUM(H8+H11)</f>
        <v>44087</v>
      </c>
      <c r="I7" s="310">
        <f>SUM(I8+I11)</f>
        <v>11383</v>
      </c>
      <c r="J7" s="699">
        <f>I7/H7</f>
        <v>0.25819402544967907</v>
      </c>
    </row>
    <row r="8" spans="1:10" s="107" customFormat="1" ht="12.75">
      <c r="A8" s="106"/>
      <c r="B8" s="58"/>
      <c r="C8" s="39" t="s">
        <v>3</v>
      </c>
      <c r="D8" s="40" t="s">
        <v>4</v>
      </c>
      <c r="E8" s="40"/>
      <c r="F8" s="40"/>
      <c r="G8" s="311">
        <f>SUM(G9)</f>
        <v>42568</v>
      </c>
      <c r="H8" s="311">
        <f>SUM(H9)</f>
        <v>42568</v>
      </c>
      <c r="I8" s="311">
        <f>SUM(I9)</f>
        <v>9864</v>
      </c>
      <c r="J8" s="700">
        <f>I8/H8</f>
        <v>0.23172336027062582</v>
      </c>
    </row>
    <row r="9" spans="1:10" ht="12.75">
      <c r="A9" s="35"/>
      <c r="B9" s="36"/>
      <c r="C9" s="36"/>
      <c r="D9" s="37" t="s">
        <v>14</v>
      </c>
      <c r="E9" s="38" t="s">
        <v>5</v>
      </c>
      <c r="F9" s="38"/>
      <c r="G9" s="312">
        <v>42568</v>
      </c>
      <c r="H9" s="312">
        <v>42568</v>
      </c>
      <c r="I9" s="312">
        <v>9864</v>
      </c>
      <c r="J9" s="701">
        <f>I9/H9</f>
        <v>0.23172336027062582</v>
      </c>
    </row>
    <row r="10" spans="1:10" ht="12.75">
      <c r="A10" s="35"/>
      <c r="B10" s="36"/>
      <c r="C10" s="36"/>
      <c r="D10" s="37"/>
      <c r="E10" s="41"/>
      <c r="F10" s="41"/>
      <c r="G10" s="312"/>
      <c r="H10" s="312"/>
      <c r="I10" s="312"/>
      <c r="J10" s="701"/>
    </row>
    <row r="11" spans="1:10" s="107" customFormat="1" ht="12.75">
      <c r="A11" s="106"/>
      <c r="B11" s="58"/>
      <c r="C11" s="39" t="s">
        <v>7</v>
      </c>
      <c r="D11" s="40" t="s">
        <v>8</v>
      </c>
      <c r="E11" s="40"/>
      <c r="F11" s="40"/>
      <c r="G11" s="313">
        <f aca="true" t="shared" si="0" ref="G11:I12">SUM(G12)</f>
        <v>1519</v>
      </c>
      <c r="H11" s="313">
        <f t="shared" si="0"/>
        <v>1519</v>
      </c>
      <c r="I11" s="313">
        <f t="shared" si="0"/>
        <v>1519</v>
      </c>
      <c r="J11" s="702">
        <f>I11/H11</f>
        <v>1</v>
      </c>
    </row>
    <row r="12" spans="1:10" ht="12.75">
      <c r="A12" s="35"/>
      <c r="B12" s="36"/>
      <c r="C12" s="36"/>
      <c r="D12" s="42" t="s">
        <v>9</v>
      </c>
      <c r="E12" s="41" t="s">
        <v>10</v>
      </c>
      <c r="F12" s="41"/>
      <c r="G12" s="312">
        <f t="shared" si="0"/>
        <v>1519</v>
      </c>
      <c r="H12" s="312">
        <f t="shared" si="0"/>
        <v>1519</v>
      </c>
      <c r="I12" s="312">
        <f t="shared" si="0"/>
        <v>1519</v>
      </c>
      <c r="J12" s="701">
        <f>I12/H12</f>
        <v>1</v>
      </c>
    </row>
    <row r="13" spans="1:10" ht="12.75">
      <c r="A13" s="35"/>
      <c r="B13" s="36"/>
      <c r="C13" s="36"/>
      <c r="D13" s="42"/>
      <c r="E13" s="109" t="s">
        <v>11</v>
      </c>
      <c r="F13" s="301" t="s">
        <v>469</v>
      </c>
      <c r="G13" s="320">
        <v>1519</v>
      </c>
      <c r="H13" s="320">
        <v>1519</v>
      </c>
      <c r="I13" s="320">
        <v>1519</v>
      </c>
      <c r="J13" s="703">
        <f>I13/H13</f>
        <v>1</v>
      </c>
    </row>
    <row r="14" spans="1:10" ht="13.5" thickBot="1">
      <c r="A14" s="35"/>
      <c r="B14" s="36"/>
      <c r="C14" s="36"/>
      <c r="D14" s="42"/>
      <c r="E14" s="36"/>
      <c r="F14" s="36"/>
      <c r="G14" s="314"/>
      <c r="H14" s="314"/>
      <c r="I14" s="314"/>
      <c r="J14" s="704"/>
    </row>
    <row r="15" spans="1:10" s="30" customFormat="1" ht="13.5" thickBot="1">
      <c r="A15" s="44"/>
      <c r="B15" s="33" t="s">
        <v>6</v>
      </c>
      <c r="C15" s="34"/>
      <c r="D15" s="34"/>
      <c r="E15" s="34"/>
      <c r="F15" s="34"/>
      <c r="G15" s="310">
        <f>SUM(G16+G19)</f>
        <v>119920</v>
      </c>
      <c r="H15" s="310">
        <f>SUM(H16+H19)</f>
        <v>217514</v>
      </c>
      <c r="I15" s="310">
        <f>SUM(I16+I19)</f>
        <v>175353</v>
      </c>
      <c r="J15" s="699">
        <f>I15/H15</f>
        <v>0.8061687983302224</v>
      </c>
    </row>
    <row r="16" spans="1:10" s="107" customFormat="1" ht="12.75">
      <c r="A16" s="153"/>
      <c r="B16" s="154"/>
      <c r="C16" s="195" t="s">
        <v>3</v>
      </c>
      <c r="D16" s="196" t="s">
        <v>4</v>
      </c>
      <c r="E16" s="196"/>
      <c r="F16" s="196"/>
      <c r="G16" s="315">
        <f>SUM(G17)</f>
        <v>37028</v>
      </c>
      <c r="H16" s="315">
        <f>SUM(H17)</f>
        <v>37028</v>
      </c>
      <c r="I16" s="315">
        <f>SUM(I17)</f>
        <v>7488</v>
      </c>
      <c r="J16" s="705">
        <f>I16/H16</f>
        <v>0.20222534298368802</v>
      </c>
    </row>
    <row r="17" spans="1:10" ht="12.75">
      <c r="A17" s="35"/>
      <c r="B17" s="36"/>
      <c r="C17" s="36"/>
      <c r="D17" s="37" t="s">
        <v>14</v>
      </c>
      <c r="E17" s="38" t="s">
        <v>5</v>
      </c>
      <c r="F17" s="38"/>
      <c r="G17" s="312">
        <v>37028</v>
      </c>
      <c r="H17" s="312">
        <v>37028</v>
      </c>
      <c r="I17" s="312">
        <v>7488</v>
      </c>
      <c r="J17" s="701">
        <f>I17/H17</f>
        <v>0.20222534298368802</v>
      </c>
    </row>
    <row r="18" spans="1:10" ht="12.75">
      <c r="A18" s="35"/>
      <c r="B18" s="36"/>
      <c r="C18" s="36"/>
      <c r="D18" s="36"/>
      <c r="E18" s="36"/>
      <c r="F18" s="36"/>
      <c r="G18" s="312"/>
      <c r="H18" s="312"/>
      <c r="I18" s="312"/>
      <c r="J18" s="701"/>
    </row>
    <row r="19" spans="1:10" ht="12.75">
      <c r="A19" s="35"/>
      <c r="B19" s="36"/>
      <c r="C19" s="39" t="s">
        <v>7</v>
      </c>
      <c r="D19" s="40" t="s">
        <v>8</v>
      </c>
      <c r="E19" s="41"/>
      <c r="F19" s="41"/>
      <c r="G19" s="313">
        <f>SUM(G20+G28+G34)</f>
        <v>82892</v>
      </c>
      <c r="H19" s="313">
        <f>SUM(H20+H28+H34)</f>
        <v>180486</v>
      </c>
      <c r="I19" s="313">
        <f>SUM(I20+I28)</f>
        <v>167865</v>
      </c>
      <c r="J19" s="702">
        <f aca="true" t="shared" si="1" ref="J19:J26">I19/H19</f>
        <v>0.9300721385592234</v>
      </c>
    </row>
    <row r="20" spans="1:10" ht="12.75">
      <c r="A20" s="35"/>
      <c r="B20" s="36"/>
      <c r="C20" s="36"/>
      <c r="D20" s="42" t="s">
        <v>9</v>
      </c>
      <c r="E20" s="38" t="s">
        <v>10</v>
      </c>
      <c r="F20" s="38"/>
      <c r="G20" s="312">
        <f>SUM(G21:G24)</f>
        <v>25145</v>
      </c>
      <c r="H20" s="312">
        <f>SUM(H21:H26)</f>
        <v>119401</v>
      </c>
      <c r="I20" s="312">
        <f>SUM(I21:I26)</f>
        <v>117501</v>
      </c>
      <c r="J20" s="701">
        <f t="shared" si="1"/>
        <v>0.9840872354502893</v>
      </c>
    </row>
    <row r="21" spans="1:10" ht="12.75">
      <c r="A21" s="35"/>
      <c r="B21" s="36"/>
      <c r="C21" s="36"/>
      <c r="D21" s="36"/>
      <c r="E21" s="55" t="s">
        <v>11</v>
      </c>
      <c r="F21" s="84" t="s">
        <v>554</v>
      </c>
      <c r="G21" s="320">
        <v>797</v>
      </c>
      <c r="H21" s="320">
        <v>1146</v>
      </c>
      <c r="I21" s="320">
        <v>1103</v>
      </c>
      <c r="J21" s="703">
        <f t="shared" si="1"/>
        <v>0.962478184991274</v>
      </c>
    </row>
    <row r="22" spans="1:10" ht="12.75">
      <c r="A22" s="35"/>
      <c r="B22" s="36"/>
      <c r="C22" s="36"/>
      <c r="D22" s="36"/>
      <c r="E22" s="102" t="s">
        <v>11</v>
      </c>
      <c r="F22" s="284" t="s">
        <v>508</v>
      </c>
      <c r="G22" s="320">
        <v>2184</v>
      </c>
      <c r="H22" s="320">
        <v>2184</v>
      </c>
      <c r="I22" s="320">
        <v>2044</v>
      </c>
      <c r="J22" s="703">
        <f t="shared" si="1"/>
        <v>0.9358974358974359</v>
      </c>
    </row>
    <row r="23" spans="1:10" ht="12.75">
      <c r="A23" s="35"/>
      <c r="B23" s="36"/>
      <c r="C23" s="36"/>
      <c r="D23" s="36"/>
      <c r="E23" s="45" t="s">
        <v>11</v>
      </c>
      <c r="F23" s="284" t="s">
        <v>509</v>
      </c>
      <c r="G23" s="320">
        <v>1780</v>
      </c>
      <c r="H23" s="320">
        <v>1780</v>
      </c>
      <c r="I23" s="320">
        <v>0</v>
      </c>
      <c r="J23" s="703">
        <f t="shared" si="1"/>
        <v>0</v>
      </c>
    </row>
    <row r="24" spans="1:10" ht="12.75">
      <c r="A24" s="35"/>
      <c r="B24" s="36"/>
      <c r="C24" s="36"/>
      <c r="D24" s="36"/>
      <c r="E24" s="45" t="s">
        <v>11</v>
      </c>
      <c r="F24" s="284" t="s">
        <v>309</v>
      </c>
      <c r="G24" s="320">
        <v>20384</v>
      </c>
      <c r="H24" s="320">
        <v>20384</v>
      </c>
      <c r="I24" s="320">
        <v>20447</v>
      </c>
      <c r="J24" s="703">
        <f t="shared" si="1"/>
        <v>1.0030906593406594</v>
      </c>
    </row>
    <row r="25" spans="1:10" ht="12.75">
      <c r="A25" s="35"/>
      <c r="B25" s="36"/>
      <c r="C25" s="36"/>
      <c r="D25" s="36"/>
      <c r="E25" s="45" t="s">
        <v>11</v>
      </c>
      <c r="F25" s="284" t="s">
        <v>552</v>
      </c>
      <c r="G25" s="320"/>
      <c r="H25" s="320">
        <v>93310</v>
      </c>
      <c r="I25" s="320">
        <v>93310</v>
      </c>
      <c r="J25" s="703">
        <f t="shared" si="1"/>
        <v>1</v>
      </c>
    </row>
    <row r="26" spans="1:10" ht="12.75">
      <c r="A26" s="35"/>
      <c r="B26" s="36"/>
      <c r="C26" s="36"/>
      <c r="D26" s="36"/>
      <c r="E26" s="45" t="s">
        <v>11</v>
      </c>
      <c r="F26" s="284" t="s">
        <v>553</v>
      </c>
      <c r="G26" s="320"/>
      <c r="H26" s="320">
        <v>597</v>
      </c>
      <c r="I26" s="320">
        <v>597</v>
      </c>
      <c r="J26" s="703">
        <f t="shared" si="1"/>
        <v>1</v>
      </c>
    </row>
    <row r="27" spans="1:10" ht="12.75">
      <c r="A27" s="35"/>
      <c r="B27" s="36"/>
      <c r="C27" s="36"/>
      <c r="D27" s="36"/>
      <c r="E27" s="102"/>
      <c r="F27" s="24"/>
      <c r="G27" s="312"/>
      <c r="H27" s="312"/>
      <c r="I27" s="312"/>
      <c r="J27" s="701"/>
    </row>
    <row r="28" spans="1:10" ht="12.75">
      <c r="A28" s="159"/>
      <c r="B28" s="160"/>
      <c r="C28" s="160"/>
      <c r="D28" s="161" t="s">
        <v>12</v>
      </c>
      <c r="E28" s="181" t="s">
        <v>13</v>
      </c>
      <c r="F28" s="254"/>
      <c r="G28" s="312">
        <f>SUM(G29:G31)</f>
        <v>47007</v>
      </c>
      <c r="H28" s="312">
        <f>SUM(H29:H32)</f>
        <v>50345</v>
      </c>
      <c r="I28" s="312">
        <f>SUM(I29:I34)</f>
        <v>50364</v>
      </c>
      <c r="J28" s="701">
        <f>I28/H28</f>
        <v>1.000377395967822</v>
      </c>
    </row>
    <row r="29" spans="1:10" ht="25.5">
      <c r="A29" s="35"/>
      <c r="B29" s="36"/>
      <c r="C29" s="36"/>
      <c r="D29" s="36"/>
      <c r="E29" s="102" t="s">
        <v>11</v>
      </c>
      <c r="F29" s="697" t="s">
        <v>602</v>
      </c>
      <c r="G29" s="322">
        <v>330</v>
      </c>
      <c r="H29" s="322">
        <v>330</v>
      </c>
      <c r="I29" s="322">
        <v>29</v>
      </c>
      <c r="J29" s="706">
        <f>I29/H29</f>
        <v>0.08787878787878788</v>
      </c>
    </row>
    <row r="30" spans="1:10" ht="12.75">
      <c r="A30" s="35"/>
      <c r="B30" s="36"/>
      <c r="C30" s="36"/>
      <c r="D30" s="36"/>
      <c r="E30" s="102" t="s">
        <v>11</v>
      </c>
      <c r="F30" s="148" t="s">
        <v>510</v>
      </c>
      <c r="G30" s="322">
        <v>6700</v>
      </c>
      <c r="H30" s="322">
        <v>8760</v>
      </c>
      <c r="I30" s="322">
        <v>4901</v>
      </c>
      <c r="J30" s="706">
        <f>I30/H30</f>
        <v>0.5594748858447488</v>
      </c>
    </row>
    <row r="31" spans="1:10" ht="12.75">
      <c r="A31" s="35"/>
      <c r="B31" s="36"/>
      <c r="C31" s="36"/>
      <c r="D31" s="36"/>
      <c r="E31" s="102" t="s">
        <v>11</v>
      </c>
      <c r="F31" s="337" t="s">
        <v>310</v>
      </c>
      <c r="G31" s="322">
        <v>39977</v>
      </c>
      <c r="H31" s="322">
        <v>39977</v>
      </c>
      <c r="I31" s="322">
        <v>43191</v>
      </c>
      <c r="J31" s="706">
        <f>I31/H31</f>
        <v>1.0803962278310029</v>
      </c>
    </row>
    <row r="32" spans="1:10" ht="25.5">
      <c r="A32" s="35"/>
      <c r="B32" s="36"/>
      <c r="C32" s="36"/>
      <c r="D32" s="36"/>
      <c r="E32" s="102" t="s">
        <v>11</v>
      </c>
      <c r="F32" s="697" t="s">
        <v>603</v>
      </c>
      <c r="G32" s="322"/>
      <c r="H32" s="322">
        <v>1278</v>
      </c>
      <c r="I32" s="322">
        <v>2243</v>
      </c>
      <c r="J32" s="706">
        <f>I32/H32</f>
        <v>1.7550860719874803</v>
      </c>
    </row>
    <row r="33" spans="1:10" ht="12.75">
      <c r="A33" s="35"/>
      <c r="B33" s="36"/>
      <c r="C33" s="36"/>
      <c r="D33" s="36"/>
      <c r="E33" s="102"/>
      <c r="F33" s="591"/>
      <c r="G33" s="314"/>
      <c r="H33" s="314"/>
      <c r="I33" s="314"/>
      <c r="J33" s="704"/>
    </row>
    <row r="34" spans="1:10" ht="12.75">
      <c r="A34" s="35"/>
      <c r="B34" s="36"/>
      <c r="C34" s="36"/>
      <c r="D34" s="98" t="s">
        <v>26</v>
      </c>
      <c r="E34" s="253" t="s">
        <v>512</v>
      </c>
      <c r="F34" s="592"/>
      <c r="G34" s="314">
        <f>SUM(G35)</f>
        <v>10740</v>
      </c>
      <c r="H34" s="314">
        <f>SUM(H35)</f>
        <v>10740</v>
      </c>
      <c r="I34" s="314">
        <f>SUM(I35)</f>
        <v>0</v>
      </c>
      <c r="J34" s="704">
        <f>I34/H34*100</f>
        <v>0</v>
      </c>
    </row>
    <row r="35" spans="1:10" ht="13.5" thickBot="1">
      <c r="A35" s="46"/>
      <c r="B35" s="47"/>
      <c r="C35" s="47"/>
      <c r="D35" s="47"/>
      <c r="E35" s="593" t="s">
        <v>11</v>
      </c>
      <c r="F35" s="165" t="s">
        <v>470</v>
      </c>
      <c r="G35" s="341">
        <v>10740</v>
      </c>
      <c r="H35" s="341">
        <v>10740</v>
      </c>
      <c r="I35" s="341">
        <v>0</v>
      </c>
      <c r="J35" s="707">
        <f>I35/H35*100</f>
        <v>0</v>
      </c>
    </row>
    <row r="36" spans="1:10" s="30" customFormat="1" ht="13.5" thickBot="1">
      <c r="A36" s="44"/>
      <c r="B36" s="33" t="s">
        <v>18</v>
      </c>
      <c r="C36" s="34"/>
      <c r="D36" s="34"/>
      <c r="E36" s="32"/>
      <c r="F36" s="1"/>
      <c r="G36" s="310">
        <f>SUM(G37+G43)</f>
        <v>114253</v>
      </c>
      <c r="H36" s="310">
        <f>SUM(H37+H43)</f>
        <v>384009</v>
      </c>
      <c r="I36" s="310">
        <f>SUM(I37+I43)</f>
        <v>77810</v>
      </c>
      <c r="J36" s="699">
        <f>I36/H36</f>
        <v>0.202625459299131</v>
      </c>
    </row>
    <row r="37" spans="1:10" ht="12.75">
      <c r="A37" s="197"/>
      <c r="B37" s="198"/>
      <c r="C37" s="195" t="s">
        <v>3</v>
      </c>
      <c r="D37" s="196" t="s">
        <v>4</v>
      </c>
      <c r="E37" s="199"/>
      <c r="F37" s="199"/>
      <c r="G37" s="315">
        <f>SUM(G38+G39+G40+G41)</f>
        <v>37127</v>
      </c>
      <c r="H37" s="315">
        <f>SUM(H38+H39+H40+H41)</f>
        <v>37127</v>
      </c>
      <c r="I37" s="315">
        <f>SUM(I38+I39+I40+I41)</f>
        <v>17061</v>
      </c>
      <c r="J37" s="705">
        <f>I37/H37</f>
        <v>0.45953079968755894</v>
      </c>
    </row>
    <row r="38" spans="1:10" ht="12.75">
      <c r="A38" s="35"/>
      <c r="B38" s="36"/>
      <c r="C38" s="36"/>
      <c r="D38" s="42" t="s">
        <v>19</v>
      </c>
      <c r="E38" s="41" t="s">
        <v>20</v>
      </c>
      <c r="F38" s="41"/>
      <c r="G38" s="312">
        <v>0</v>
      </c>
      <c r="H38" s="312">
        <v>0</v>
      </c>
      <c r="I38" s="312">
        <v>0</v>
      </c>
      <c r="J38" s="701">
        <v>0</v>
      </c>
    </row>
    <row r="39" spans="1:10" ht="12.75">
      <c r="A39" s="35"/>
      <c r="B39" s="36"/>
      <c r="C39" s="36"/>
      <c r="D39" s="42" t="s">
        <v>21</v>
      </c>
      <c r="E39" s="38" t="s">
        <v>22</v>
      </c>
      <c r="F39" s="38"/>
      <c r="G39" s="312">
        <v>0</v>
      </c>
      <c r="H39" s="312">
        <v>0</v>
      </c>
      <c r="I39" s="312">
        <v>0</v>
      </c>
      <c r="J39" s="701">
        <v>0</v>
      </c>
    </row>
    <row r="40" spans="1:10" ht="12.75">
      <c r="A40" s="35"/>
      <c r="B40" s="36"/>
      <c r="C40" s="36"/>
      <c r="D40" s="42" t="s">
        <v>14</v>
      </c>
      <c r="E40" s="41" t="s">
        <v>5</v>
      </c>
      <c r="F40" s="41"/>
      <c r="G40" s="312">
        <v>37127</v>
      </c>
      <c r="H40" s="312">
        <v>37127</v>
      </c>
      <c r="I40" s="317">
        <v>17061</v>
      </c>
      <c r="J40" s="701">
        <f>I40/H40</f>
        <v>0.45953079968755894</v>
      </c>
    </row>
    <row r="41" spans="1:10" ht="12.75">
      <c r="A41" s="35"/>
      <c r="B41" s="36"/>
      <c r="C41" s="36"/>
      <c r="D41" s="42" t="s">
        <v>23</v>
      </c>
      <c r="E41" s="41" t="s">
        <v>24</v>
      </c>
      <c r="F41" s="41"/>
      <c r="G41" s="312">
        <v>0</v>
      </c>
      <c r="H41" s="312">
        <v>0</v>
      </c>
      <c r="I41" s="312">
        <v>0</v>
      </c>
      <c r="J41" s="701">
        <v>0</v>
      </c>
    </row>
    <row r="42" spans="1:10" ht="12.75">
      <c r="A42" s="35"/>
      <c r="B42" s="36"/>
      <c r="C42" s="36"/>
      <c r="D42" s="36"/>
      <c r="E42" s="36"/>
      <c r="F42" s="36"/>
      <c r="G42" s="312"/>
      <c r="H42" s="312"/>
      <c r="I42" s="312"/>
      <c r="J42" s="701"/>
    </row>
    <row r="43" spans="1:10" ht="12.75">
      <c r="A43" s="35"/>
      <c r="B43" s="36"/>
      <c r="C43" s="39" t="s">
        <v>7</v>
      </c>
      <c r="D43" s="40" t="s">
        <v>8</v>
      </c>
      <c r="E43" s="41"/>
      <c r="F43" s="41"/>
      <c r="G43" s="313">
        <f>SUM(G44+G48)</f>
        <v>77126</v>
      </c>
      <c r="H43" s="313">
        <f>SUM(H44+H48)</f>
        <v>346882</v>
      </c>
      <c r="I43" s="313">
        <f>SUM(I44+I48)</f>
        <v>60749</v>
      </c>
      <c r="J43" s="702">
        <f>I43/H43</f>
        <v>0.1751287181231658</v>
      </c>
    </row>
    <row r="44" spans="1:10" ht="12.75">
      <c r="A44" s="35"/>
      <c r="B44" s="36"/>
      <c r="C44" s="36"/>
      <c r="D44" s="42" t="s">
        <v>9</v>
      </c>
      <c r="E44" s="38" t="s">
        <v>25</v>
      </c>
      <c r="F44" s="38"/>
      <c r="G44" s="312">
        <f>SUM(G45:G46)</f>
        <v>60246</v>
      </c>
      <c r="H44" s="312">
        <f>SUM(H45:H46)</f>
        <v>318951</v>
      </c>
      <c r="I44" s="312">
        <f>SUM(I45:I46)</f>
        <v>23849</v>
      </c>
      <c r="J44" s="701">
        <f>I44/H44</f>
        <v>0.07477324103075395</v>
      </c>
    </row>
    <row r="45" spans="1:10" ht="25.5">
      <c r="A45" s="35"/>
      <c r="B45" s="36"/>
      <c r="C45" s="36"/>
      <c r="D45" s="36"/>
      <c r="E45" s="79" t="s">
        <v>11</v>
      </c>
      <c r="F45" s="606" t="s">
        <v>536</v>
      </c>
      <c r="G45" s="320">
        <v>58278</v>
      </c>
      <c r="H45" s="320">
        <v>316983</v>
      </c>
      <c r="I45" s="320">
        <v>21975</v>
      </c>
      <c r="J45" s="703">
        <f>I45/H45</f>
        <v>0.06932548433196734</v>
      </c>
    </row>
    <row r="46" spans="1:10" ht="12.75">
      <c r="A46" s="35"/>
      <c r="B46" s="36"/>
      <c r="C46" s="36"/>
      <c r="D46" s="36"/>
      <c r="E46" s="79" t="s">
        <v>11</v>
      </c>
      <c r="F46" s="308" t="s">
        <v>489</v>
      </c>
      <c r="G46" s="320">
        <v>1968</v>
      </c>
      <c r="H46" s="320">
        <v>1968</v>
      </c>
      <c r="I46" s="320">
        <v>1874</v>
      </c>
      <c r="J46" s="703">
        <f>I46/H46</f>
        <v>0.9522357723577236</v>
      </c>
    </row>
    <row r="47" spans="1:10" ht="12.75">
      <c r="A47" s="35"/>
      <c r="B47" s="36"/>
      <c r="C47" s="36"/>
      <c r="D47" s="36"/>
      <c r="E47" s="36"/>
      <c r="F47" s="36"/>
      <c r="G47" s="312"/>
      <c r="H47" s="312"/>
      <c r="I47" s="312"/>
      <c r="J47" s="701"/>
    </row>
    <row r="48" spans="1:10" ht="12.75">
      <c r="A48" s="35"/>
      <c r="B48" s="36"/>
      <c r="C48" s="36"/>
      <c r="D48" s="42" t="s">
        <v>12</v>
      </c>
      <c r="E48" s="41" t="s">
        <v>13</v>
      </c>
      <c r="F48" s="49"/>
      <c r="G48" s="312">
        <f>SUM(G49:G54)</f>
        <v>16880</v>
      </c>
      <c r="H48" s="312">
        <f>SUM(H49:H55)</f>
        <v>27931</v>
      </c>
      <c r="I48" s="312">
        <f>SUM(I49:I56)</f>
        <v>36900</v>
      </c>
      <c r="J48" s="701">
        <f aca="true" t="shared" si="2" ref="J48:J55">I48/H48</f>
        <v>1.3211127421144964</v>
      </c>
    </row>
    <row r="49" spans="1:10" s="100" customFormat="1" ht="12.75">
      <c r="A49" s="96"/>
      <c r="B49" s="97"/>
      <c r="C49" s="97"/>
      <c r="D49" s="98"/>
      <c r="E49" s="109" t="s">
        <v>11</v>
      </c>
      <c r="F49" s="48" t="s">
        <v>511</v>
      </c>
      <c r="G49" s="320">
        <v>3014</v>
      </c>
      <c r="H49" s="320">
        <v>3014</v>
      </c>
      <c r="I49" s="320">
        <v>2552</v>
      </c>
      <c r="J49" s="703">
        <f t="shared" si="2"/>
        <v>0.8467153284671532</v>
      </c>
    </row>
    <row r="50" spans="1:10" s="100" customFormat="1" ht="12.75">
      <c r="A50" s="96"/>
      <c r="B50" s="97"/>
      <c r="C50" s="97"/>
      <c r="D50" s="98"/>
      <c r="E50" s="109" t="s">
        <v>11</v>
      </c>
      <c r="F50" s="48" t="s">
        <v>525</v>
      </c>
      <c r="G50" s="320">
        <v>2930</v>
      </c>
      <c r="H50" s="320">
        <v>10002</v>
      </c>
      <c r="I50" s="320">
        <v>10002</v>
      </c>
      <c r="J50" s="703">
        <f t="shared" si="2"/>
        <v>1</v>
      </c>
    </row>
    <row r="51" spans="1:10" s="100" customFormat="1" ht="12.75">
      <c r="A51" s="96"/>
      <c r="B51" s="97"/>
      <c r="C51" s="97"/>
      <c r="D51" s="97"/>
      <c r="E51" s="108" t="s">
        <v>11</v>
      </c>
      <c r="F51" s="149" t="s">
        <v>526</v>
      </c>
      <c r="G51" s="320">
        <v>1056</v>
      </c>
      <c r="H51" s="320">
        <v>1056</v>
      </c>
      <c r="I51" s="320">
        <v>23249</v>
      </c>
      <c r="J51" s="703">
        <f t="shared" si="2"/>
        <v>22.016098484848484</v>
      </c>
    </row>
    <row r="52" spans="1:10" s="100" customFormat="1" ht="12.75">
      <c r="A52" s="96"/>
      <c r="B52" s="97"/>
      <c r="C52" s="97"/>
      <c r="D52" s="97"/>
      <c r="E52" s="108" t="s">
        <v>11</v>
      </c>
      <c r="F52" s="149" t="s">
        <v>245</v>
      </c>
      <c r="G52" s="320">
        <v>3880</v>
      </c>
      <c r="H52" s="320">
        <v>3880</v>
      </c>
      <c r="I52" s="320">
        <v>123</v>
      </c>
      <c r="J52" s="703">
        <f t="shared" si="2"/>
        <v>0.03170103092783505</v>
      </c>
    </row>
    <row r="53" spans="1:10" s="100" customFormat="1" ht="12.75">
      <c r="A53" s="96"/>
      <c r="B53" s="97"/>
      <c r="C53" s="97"/>
      <c r="D53" s="97"/>
      <c r="E53" s="108" t="s">
        <v>11</v>
      </c>
      <c r="F53" s="149" t="s">
        <v>537</v>
      </c>
      <c r="G53" s="320">
        <v>1000</v>
      </c>
      <c r="H53" s="320">
        <v>1000</v>
      </c>
      <c r="I53" s="320">
        <v>552</v>
      </c>
      <c r="J53" s="703">
        <f t="shared" si="2"/>
        <v>0.552</v>
      </c>
    </row>
    <row r="54" spans="1:10" s="100" customFormat="1" ht="12.75">
      <c r="A54" s="96"/>
      <c r="B54" s="97"/>
      <c r="C54" s="97"/>
      <c r="D54" s="97"/>
      <c r="E54" s="108" t="s">
        <v>11</v>
      </c>
      <c r="F54" s="308" t="s">
        <v>302</v>
      </c>
      <c r="G54" s="320">
        <v>5000</v>
      </c>
      <c r="H54" s="320">
        <v>5000</v>
      </c>
      <c r="I54" s="320">
        <v>0</v>
      </c>
      <c r="J54" s="703">
        <f t="shared" si="2"/>
        <v>0</v>
      </c>
    </row>
    <row r="55" spans="1:10" s="100" customFormat="1" ht="12.75">
      <c r="A55" s="96"/>
      <c r="B55" s="97"/>
      <c r="C55" s="97"/>
      <c r="D55" s="97"/>
      <c r="E55" s="108" t="s">
        <v>11</v>
      </c>
      <c r="F55" s="621" t="s">
        <v>555</v>
      </c>
      <c r="G55" s="320"/>
      <c r="H55" s="320">
        <v>3979</v>
      </c>
      <c r="I55" s="320">
        <v>0</v>
      </c>
      <c r="J55" s="703">
        <f t="shared" si="2"/>
        <v>0</v>
      </c>
    </row>
    <row r="56" spans="1:10" s="100" customFormat="1" ht="12.75">
      <c r="A56" s="96"/>
      <c r="B56" s="97"/>
      <c r="C56" s="97"/>
      <c r="D56" s="97"/>
      <c r="E56" s="108" t="s">
        <v>11</v>
      </c>
      <c r="F56" s="308" t="s">
        <v>702</v>
      </c>
      <c r="G56" s="317"/>
      <c r="H56" s="317"/>
      <c r="I56" s="320">
        <v>422</v>
      </c>
      <c r="J56" s="703">
        <v>0</v>
      </c>
    </row>
    <row r="57" spans="1:10" s="100" customFormat="1" ht="13.5" thickBot="1">
      <c r="A57" s="96"/>
      <c r="B57" s="97"/>
      <c r="C57" s="97"/>
      <c r="D57" s="97"/>
      <c r="E57" s="109"/>
      <c r="F57" s="94"/>
      <c r="G57" s="754"/>
      <c r="H57" s="754"/>
      <c r="I57" s="755"/>
      <c r="J57" s="756"/>
    </row>
    <row r="58" spans="1:10" s="30" customFormat="1" ht="13.5" thickBot="1">
      <c r="A58" s="44"/>
      <c r="B58" s="33" t="s">
        <v>31</v>
      </c>
      <c r="C58" s="34"/>
      <c r="D58" s="34"/>
      <c r="E58" s="34"/>
      <c r="F58" s="34"/>
      <c r="G58" s="310">
        <f>SUM(G59+G62)</f>
        <v>90700</v>
      </c>
      <c r="H58" s="310">
        <f>SUM(H59+H62)</f>
        <v>98346</v>
      </c>
      <c r="I58" s="310">
        <f>SUM(I59,I62)</f>
        <v>58083</v>
      </c>
      <c r="J58" s="699">
        <f>I58/H58</f>
        <v>0.5905984991763773</v>
      </c>
    </row>
    <row r="59" spans="1:10" ht="12.75">
      <c r="A59" s="31"/>
      <c r="B59" s="29"/>
      <c r="C59" s="39" t="s">
        <v>3</v>
      </c>
      <c r="D59" s="40" t="s">
        <v>4</v>
      </c>
      <c r="E59" s="41"/>
      <c r="F59" s="41"/>
      <c r="G59" s="311">
        <f>SUM(G60)</f>
        <v>26120</v>
      </c>
      <c r="H59" s="311">
        <f>SUM(H60)</f>
        <v>26120</v>
      </c>
      <c r="I59" s="311">
        <f>SUM(I60)</f>
        <v>10528</v>
      </c>
      <c r="J59" s="700">
        <f>I59/H59</f>
        <v>0.403062787136294</v>
      </c>
    </row>
    <row r="60" spans="1:10" ht="12.75">
      <c r="A60" s="35"/>
      <c r="B60" s="36"/>
      <c r="C60" s="36"/>
      <c r="D60" s="42" t="s">
        <v>14</v>
      </c>
      <c r="E60" s="41" t="s">
        <v>5</v>
      </c>
      <c r="F60" s="41"/>
      <c r="G60" s="312">
        <v>26120</v>
      </c>
      <c r="H60" s="312">
        <v>26120</v>
      </c>
      <c r="I60" s="312">
        <v>10528</v>
      </c>
      <c r="J60" s="701">
        <f>I60/H60</f>
        <v>0.403062787136294</v>
      </c>
    </row>
    <row r="61" spans="1:10" ht="12.75">
      <c r="A61" s="35"/>
      <c r="B61" s="36"/>
      <c r="C61" s="36"/>
      <c r="D61" s="36"/>
      <c r="E61" s="36"/>
      <c r="F61" s="36"/>
      <c r="G61" s="312"/>
      <c r="H61" s="312"/>
      <c r="I61" s="312"/>
      <c r="J61" s="701"/>
    </row>
    <row r="62" spans="1:10" ht="12.75">
      <c r="A62" s="35"/>
      <c r="B62" s="36"/>
      <c r="C62" s="39" t="s">
        <v>7</v>
      </c>
      <c r="D62" s="40" t="s">
        <v>8</v>
      </c>
      <c r="E62" s="41"/>
      <c r="F62" s="41"/>
      <c r="G62" s="313">
        <f>SUM(G63+G67)</f>
        <v>64580</v>
      </c>
      <c r="H62" s="313">
        <f>SUM(H63+H67)</f>
        <v>72226</v>
      </c>
      <c r="I62" s="313">
        <f>SUM(I63+I67)</f>
        <v>47555</v>
      </c>
      <c r="J62" s="702">
        <f>I62/H62</f>
        <v>0.6584194057541606</v>
      </c>
    </row>
    <row r="63" spans="1:10" ht="12.75">
      <c r="A63" s="35"/>
      <c r="B63" s="36"/>
      <c r="C63" s="36"/>
      <c r="D63" s="42" t="s">
        <v>9</v>
      </c>
      <c r="E63" s="38" t="s">
        <v>25</v>
      </c>
      <c r="F63" s="38"/>
      <c r="G63" s="312">
        <f>SUM(G64)</f>
        <v>21000</v>
      </c>
      <c r="H63" s="312">
        <f>SUM(H64)</f>
        <v>21000</v>
      </c>
      <c r="I63" s="312">
        <f>SUM(I64:I65)</f>
        <v>112</v>
      </c>
      <c r="J63" s="701">
        <f>I63/H63</f>
        <v>0.005333333333333333</v>
      </c>
    </row>
    <row r="64" spans="1:10" ht="12.75">
      <c r="A64" s="35"/>
      <c r="B64" s="36"/>
      <c r="C64" s="36"/>
      <c r="D64" s="42"/>
      <c r="E64" s="109" t="s">
        <v>11</v>
      </c>
      <c r="F64" s="301" t="s">
        <v>471</v>
      </c>
      <c r="G64" s="320">
        <v>21000</v>
      </c>
      <c r="H64" s="320">
        <v>21000</v>
      </c>
      <c r="I64" s="320">
        <v>0</v>
      </c>
      <c r="J64" s="703">
        <f>I64/H64</f>
        <v>0</v>
      </c>
    </row>
    <row r="65" spans="1:10" ht="12.75">
      <c r="A65" s="35"/>
      <c r="B65" s="36"/>
      <c r="C65" s="36"/>
      <c r="D65" s="36"/>
      <c r="E65" s="140" t="s">
        <v>11</v>
      </c>
      <c r="F65" s="301" t="s">
        <v>684</v>
      </c>
      <c r="G65" s="312"/>
      <c r="H65" s="312"/>
      <c r="I65" s="320">
        <v>112</v>
      </c>
      <c r="J65" s="703">
        <v>0</v>
      </c>
    </row>
    <row r="66" spans="1:10" ht="12.75">
      <c r="A66" s="35"/>
      <c r="B66" s="36"/>
      <c r="C66" s="36"/>
      <c r="D66" s="36"/>
      <c r="E66" s="140"/>
      <c r="F66" s="50"/>
      <c r="G66" s="312"/>
      <c r="H66" s="312"/>
      <c r="I66" s="320"/>
      <c r="J66" s="703"/>
    </row>
    <row r="67" spans="1:10" ht="12.75">
      <c r="A67" s="35"/>
      <c r="B67" s="36"/>
      <c r="C67" s="36"/>
      <c r="D67" s="42" t="s">
        <v>12</v>
      </c>
      <c r="E67" s="51" t="s">
        <v>13</v>
      </c>
      <c r="F67" s="41"/>
      <c r="G67" s="312">
        <f>SUM(G68:G68)</f>
        <v>43580</v>
      </c>
      <c r="H67" s="312">
        <f>SUM(H68:H70)</f>
        <v>51226</v>
      </c>
      <c r="I67" s="312">
        <f>SUM(I68:I70)</f>
        <v>47443</v>
      </c>
      <c r="J67" s="701">
        <f>I67/H67</f>
        <v>0.9261507828056065</v>
      </c>
    </row>
    <row r="68" spans="1:10" ht="12.75">
      <c r="A68" s="35"/>
      <c r="B68" s="36"/>
      <c r="C68" s="36"/>
      <c r="D68" s="36"/>
      <c r="E68" s="103" t="s">
        <v>11</v>
      </c>
      <c r="F68" s="308" t="s">
        <v>312</v>
      </c>
      <c r="G68" s="320">
        <v>43580</v>
      </c>
      <c r="H68" s="320">
        <v>43580</v>
      </c>
      <c r="I68" s="320">
        <v>43571</v>
      </c>
      <c r="J68" s="703">
        <f>I68/H68</f>
        <v>0.9997934832491969</v>
      </c>
    </row>
    <row r="69" spans="1:10" ht="12.75">
      <c r="A69" s="35"/>
      <c r="B69" s="36"/>
      <c r="C69" s="36"/>
      <c r="D69" s="36"/>
      <c r="E69" s="103" t="s">
        <v>11</v>
      </c>
      <c r="F69" s="308" t="s">
        <v>556</v>
      </c>
      <c r="G69" s="322"/>
      <c r="H69" s="322">
        <v>4646</v>
      </c>
      <c r="I69" s="322">
        <v>3872</v>
      </c>
      <c r="J69" s="706">
        <f>I69/H69</f>
        <v>0.8334050796383986</v>
      </c>
    </row>
    <row r="70" spans="1:10" ht="12.75">
      <c r="A70" s="35"/>
      <c r="B70" s="36"/>
      <c r="C70" s="36"/>
      <c r="D70" s="36"/>
      <c r="E70" s="103" t="s">
        <v>11</v>
      </c>
      <c r="F70" s="308" t="s">
        <v>604</v>
      </c>
      <c r="G70" s="322"/>
      <c r="H70" s="322">
        <v>3000</v>
      </c>
      <c r="I70" s="322">
        <v>0</v>
      </c>
      <c r="J70" s="706">
        <f>I70/H70</f>
        <v>0</v>
      </c>
    </row>
    <row r="71" spans="1:10" ht="13.5" thickBot="1">
      <c r="A71" s="46"/>
      <c r="B71" s="47"/>
      <c r="C71" s="47"/>
      <c r="D71" s="47"/>
      <c r="E71" s="609"/>
      <c r="F71" s="610"/>
      <c r="G71" s="316"/>
      <c r="H71" s="316"/>
      <c r="I71" s="316"/>
      <c r="J71" s="709"/>
    </row>
    <row r="72" spans="1:10" s="30" customFormat="1" ht="13.5" thickBot="1">
      <c r="A72" s="44"/>
      <c r="B72" s="33" t="s">
        <v>32</v>
      </c>
      <c r="C72" s="34"/>
      <c r="D72" s="34"/>
      <c r="E72" s="34"/>
      <c r="F72" s="34"/>
      <c r="G72" s="310">
        <f>SUM(G73+G78)</f>
        <v>72622</v>
      </c>
      <c r="H72" s="310">
        <f>SUM(H73+H78)</f>
        <v>72686</v>
      </c>
      <c r="I72" s="310">
        <f>SUM(I73+I78)</f>
        <v>31990</v>
      </c>
      <c r="J72" s="699">
        <f>I72/H72</f>
        <v>0.4401122637096552</v>
      </c>
    </row>
    <row r="73" spans="1:10" ht="12.75">
      <c r="A73" s="197"/>
      <c r="B73" s="198"/>
      <c r="C73" s="195" t="s">
        <v>3</v>
      </c>
      <c r="D73" s="196" t="s">
        <v>4</v>
      </c>
      <c r="E73" s="199"/>
      <c r="F73" s="199"/>
      <c r="G73" s="315">
        <f>SUM(G74+G75+G76)</f>
        <v>72522</v>
      </c>
      <c r="H73" s="315">
        <f>SUM(H74+H75+H76)</f>
        <v>72586</v>
      </c>
      <c r="I73" s="315">
        <f>SUM(I74+I75+I76)</f>
        <v>31990</v>
      </c>
      <c r="J73" s="705">
        <f>I73/H73</f>
        <v>0.4407185958724823</v>
      </c>
    </row>
    <row r="74" spans="1:10" ht="12.75">
      <c r="A74" s="35"/>
      <c r="B74" s="36"/>
      <c r="C74" s="36"/>
      <c r="D74" s="42" t="s">
        <v>19</v>
      </c>
      <c r="E74" s="38" t="s">
        <v>20</v>
      </c>
      <c r="F74" s="38"/>
      <c r="G74" s="312">
        <v>48872</v>
      </c>
      <c r="H74" s="312">
        <v>48872</v>
      </c>
      <c r="I74" s="312">
        <v>21808</v>
      </c>
      <c r="J74" s="701">
        <f>I74/H74</f>
        <v>0.4462268783761663</v>
      </c>
    </row>
    <row r="75" spans="1:10" ht="12.75">
      <c r="A75" s="35"/>
      <c r="B75" s="36"/>
      <c r="C75" s="36"/>
      <c r="D75" s="42" t="s">
        <v>21</v>
      </c>
      <c r="E75" s="38" t="s">
        <v>33</v>
      </c>
      <c r="F75" s="38"/>
      <c r="G75" s="312">
        <v>14573</v>
      </c>
      <c r="H75" s="312">
        <v>14573</v>
      </c>
      <c r="I75" s="312">
        <v>6214</v>
      </c>
      <c r="J75" s="701">
        <f>I75/H75</f>
        <v>0.4264049955396967</v>
      </c>
    </row>
    <row r="76" spans="1:10" ht="12.75">
      <c r="A76" s="35"/>
      <c r="B76" s="36"/>
      <c r="C76" s="36"/>
      <c r="D76" s="42" t="s">
        <v>14</v>
      </c>
      <c r="E76" s="38" t="s">
        <v>5</v>
      </c>
      <c r="F76" s="38"/>
      <c r="G76" s="312">
        <v>9077</v>
      </c>
      <c r="H76" s="312">
        <v>9141</v>
      </c>
      <c r="I76" s="312">
        <v>3968</v>
      </c>
      <c r="J76" s="701">
        <f>I76/H76</f>
        <v>0.4340881741603763</v>
      </c>
    </row>
    <row r="77" spans="1:10" ht="12.75">
      <c r="A77" s="35"/>
      <c r="B77" s="36"/>
      <c r="C77" s="36"/>
      <c r="D77" s="36"/>
      <c r="E77" s="36"/>
      <c r="F77" s="36"/>
      <c r="G77" s="312"/>
      <c r="H77" s="312"/>
      <c r="I77" s="312"/>
      <c r="J77" s="701"/>
    </row>
    <row r="78" spans="1:10" ht="12.75">
      <c r="A78" s="35"/>
      <c r="B78" s="36"/>
      <c r="C78" s="39" t="s">
        <v>7</v>
      </c>
      <c r="D78" s="40" t="s">
        <v>8</v>
      </c>
      <c r="E78" s="41"/>
      <c r="F78" s="41"/>
      <c r="G78" s="313">
        <f>SUM(G79)</f>
        <v>100</v>
      </c>
      <c r="H78" s="313">
        <f>SUM(H79)</f>
        <v>100</v>
      </c>
      <c r="I78" s="313">
        <f>SUM(I79)</f>
        <v>0</v>
      </c>
      <c r="J78" s="702">
        <f>I78/H78</f>
        <v>0</v>
      </c>
    </row>
    <row r="79" spans="1:10" s="53" customFormat="1" ht="12.75">
      <c r="A79" s="35"/>
      <c r="B79" s="36"/>
      <c r="C79" s="36"/>
      <c r="D79" s="42" t="s">
        <v>9</v>
      </c>
      <c r="E79" s="38" t="s">
        <v>25</v>
      </c>
      <c r="F79" s="52"/>
      <c r="G79" s="319">
        <f>SUM(G80:G81)</f>
        <v>100</v>
      </c>
      <c r="H79" s="319">
        <f>SUM(H80:H81)</f>
        <v>100</v>
      </c>
      <c r="I79" s="319">
        <f>SUM(I80:I81)</f>
        <v>0</v>
      </c>
      <c r="J79" s="710">
        <f>I79/H79</f>
        <v>0</v>
      </c>
    </row>
    <row r="80" spans="1:10" s="53" customFormat="1" ht="12.75">
      <c r="A80" s="35"/>
      <c r="B80" s="36"/>
      <c r="C80" s="36"/>
      <c r="D80" s="42"/>
      <c r="E80" s="595" t="s">
        <v>11</v>
      </c>
      <c r="F80" s="54" t="s">
        <v>513</v>
      </c>
      <c r="G80" s="322">
        <v>100</v>
      </c>
      <c r="H80" s="322">
        <v>100</v>
      </c>
      <c r="I80" s="322">
        <v>0</v>
      </c>
      <c r="J80" s="706">
        <f>I80/H80</f>
        <v>0</v>
      </c>
    </row>
    <row r="81" spans="1:10" s="53" customFormat="1" ht="13.5" thickBot="1">
      <c r="A81" s="35"/>
      <c r="B81" s="36"/>
      <c r="C81" s="36"/>
      <c r="D81" s="42"/>
      <c r="E81" s="595"/>
      <c r="F81" s="54"/>
      <c r="G81" s="322"/>
      <c r="H81" s="322"/>
      <c r="I81" s="322"/>
      <c r="J81" s="706"/>
    </row>
    <row r="82" spans="1:10" s="30" customFormat="1" ht="13.5" thickBot="1">
      <c r="A82" s="182"/>
      <c r="B82" s="33" t="s">
        <v>34</v>
      </c>
      <c r="C82" s="34"/>
      <c r="D82" s="34"/>
      <c r="E82" s="34"/>
      <c r="F82" s="34"/>
      <c r="G82" s="310">
        <f>SUM(G83+G114+G127+G130+G136+G141+G158)</f>
        <v>2288951</v>
      </c>
      <c r="H82" s="310">
        <f>SUM(H83+H114+H127+H130+H136+H141+H158)</f>
        <v>2348111</v>
      </c>
      <c r="I82" s="310">
        <f>SUM(I83+I114+I127+I130+I136+I141+I158)</f>
        <v>548370</v>
      </c>
      <c r="J82" s="699">
        <f aca="true" t="shared" si="3" ref="J82:J97">I82/H82</f>
        <v>0.2335366598938466</v>
      </c>
    </row>
    <row r="83" spans="1:10" ht="12.75">
      <c r="A83" s="197"/>
      <c r="B83" s="198"/>
      <c r="C83" s="195" t="s">
        <v>3</v>
      </c>
      <c r="D83" s="196" t="s">
        <v>4</v>
      </c>
      <c r="E83" s="199"/>
      <c r="F83" s="199"/>
      <c r="G83" s="315">
        <f>SUM(G84+G85+G86+G87+G99+G101)</f>
        <v>787471</v>
      </c>
      <c r="H83" s="315">
        <f>SUM(H84+H85+H86+H87+H99+H101)</f>
        <v>842065</v>
      </c>
      <c r="I83" s="315">
        <f>SUM(I84+I85+I86+I87+I99+I101)</f>
        <v>403159</v>
      </c>
      <c r="J83" s="705">
        <f t="shared" si="3"/>
        <v>0.47877420389162356</v>
      </c>
    </row>
    <row r="84" spans="1:10" ht="12.75">
      <c r="A84" s="35"/>
      <c r="B84" s="36"/>
      <c r="C84" s="36"/>
      <c r="D84" s="42" t="s">
        <v>19</v>
      </c>
      <c r="E84" s="38" t="s">
        <v>35</v>
      </c>
      <c r="F84" s="38"/>
      <c r="G84" s="312">
        <v>223249</v>
      </c>
      <c r="H84" s="312">
        <v>220558</v>
      </c>
      <c r="I84" s="312">
        <v>108080</v>
      </c>
      <c r="J84" s="701">
        <f t="shared" si="3"/>
        <v>0.4900298334225011</v>
      </c>
    </row>
    <row r="85" spans="1:10" ht="12.75">
      <c r="A85" s="35"/>
      <c r="B85" s="36"/>
      <c r="C85" s="36"/>
      <c r="D85" s="42" t="s">
        <v>21</v>
      </c>
      <c r="E85" s="38" t="s">
        <v>22</v>
      </c>
      <c r="F85" s="38"/>
      <c r="G85" s="312">
        <v>68291</v>
      </c>
      <c r="H85" s="312">
        <v>67434</v>
      </c>
      <c r="I85" s="312">
        <v>31484</v>
      </c>
      <c r="J85" s="701">
        <f t="shared" si="3"/>
        <v>0.46688614052258504</v>
      </c>
    </row>
    <row r="86" spans="1:10" ht="12.75">
      <c r="A86" s="35"/>
      <c r="B86" s="36"/>
      <c r="C86" s="36"/>
      <c r="D86" s="42" t="s">
        <v>14</v>
      </c>
      <c r="E86" s="38" t="s">
        <v>5</v>
      </c>
      <c r="F86" s="41"/>
      <c r="G86" s="312">
        <v>311334</v>
      </c>
      <c r="H86" s="312">
        <v>369701</v>
      </c>
      <c r="I86" s="312">
        <v>165416</v>
      </c>
      <c r="J86" s="701">
        <f t="shared" si="3"/>
        <v>0.44743184357088567</v>
      </c>
    </row>
    <row r="87" spans="1:10" ht="12.75">
      <c r="A87" s="35"/>
      <c r="B87" s="36"/>
      <c r="C87" s="36"/>
      <c r="D87" s="42" t="s">
        <v>23</v>
      </c>
      <c r="E87" s="41" t="s">
        <v>36</v>
      </c>
      <c r="F87" s="38"/>
      <c r="G87" s="312">
        <f>SUM(G88:G97)</f>
        <v>42787</v>
      </c>
      <c r="H87" s="312">
        <f>SUM(H88:H97)</f>
        <v>42562</v>
      </c>
      <c r="I87" s="312">
        <f>SUM(I88:I97)</f>
        <v>17259</v>
      </c>
      <c r="J87" s="701">
        <f t="shared" si="3"/>
        <v>0.40550256096987924</v>
      </c>
    </row>
    <row r="88" spans="1:10" ht="12.75">
      <c r="A88" s="35"/>
      <c r="B88" s="36"/>
      <c r="C88" s="36"/>
      <c r="D88" s="36"/>
      <c r="E88" s="45" t="s">
        <v>11</v>
      </c>
      <c r="F88" s="48" t="s">
        <v>484</v>
      </c>
      <c r="G88" s="320">
        <v>20300</v>
      </c>
      <c r="H88" s="320">
        <v>20300</v>
      </c>
      <c r="I88" s="320">
        <v>6650</v>
      </c>
      <c r="J88" s="703">
        <f t="shared" si="3"/>
        <v>0.3275862068965517</v>
      </c>
    </row>
    <row r="89" spans="1:10" ht="12.75">
      <c r="A89" s="35"/>
      <c r="B89" s="36"/>
      <c r="C89" s="36"/>
      <c r="D89" s="36"/>
      <c r="E89" s="45" t="s">
        <v>11</v>
      </c>
      <c r="F89" s="48" t="s">
        <v>280</v>
      </c>
      <c r="G89" s="320">
        <v>4200</v>
      </c>
      <c r="H89" s="320">
        <v>4200</v>
      </c>
      <c r="I89" s="320">
        <v>0</v>
      </c>
      <c r="J89" s="703">
        <f t="shared" si="3"/>
        <v>0</v>
      </c>
    </row>
    <row r="90" spans="1:10" ht="12.75">
      <c r="A90" s="35"/>
      <c r="B90" s="36"/>
      <c r="C90" s="36"/>
      <c r="D90" s="36"/>
      <c r="E90" s="45" t="s">
        <v>11</v>
      </c>
      <c r="F90" s="48" t="s">
        <v>281</v>
      </c>
      <c r="G90" s="320">
        <v>1045</v>
      </c>
      <c r="H90" s="320">
        <v>1045</v>
      </c>
      <c r="I90" s="320">
        <v>1045</v>
      </c>
      <c r="J90" s="703">
        <f t="shared" si="3"/>
        <v>1</v>
      </c>
    </row>
    <row r="91" spans="1:10" ht="12.75">
      <c r="A91" s="35"/>
      <c r="B91" s="36"/>
      <c r="C91" s="36"/>
      <c r="D91" s="36"/>
      <c r="E91" s="45" t="s">
        <v>11</v>
      </c>
      <c r="F91" s="48" t="s">
        <v>282</v>
      </c>
      <c r="G91" s="320">
        <v>8000</v>
      </c>
      <c r="H91" s="320">
        <v>7775</v>
      </c>
      <c r="I91" s="320">
        <v>3860</v>
      </c>
      <c r="J91" s="703">
        <f t="shared" si="3"/>
        <v>0.4964630225080386</v>
      </c>
    </row>
    <row r="92" spans="1:10" ht="12.75">
      <c r="A92" s="35"/>
      <c r="B92" s="36"/>
      <c r="C92" s="36"/>
      <c r="D92" s="36"/>
      <c r="E92" s="45" t="s">
        <v>11</v>
      </c>
      <c r="F92" s="48" t="s">
        <v>283</v>
      </c>
      <c r="G92" s="320">
        <v>887</v>
      </c>
      <c r="H92" s="320">
        <v>887</v>
      </c>
      <c r="I92" s="320">
        <v>370</v>
      </c>
      <c r="J92" s="703">
        <f t="shared" si="3"/>
        <v>0.41713641488162345</v>
      </c>
    </row>
    <row r="93" spans="1:10" ht="12.75">
      <c r="A93" s="35"/>
      <c r="B93" s="36"/>
      <c r="C93" s="36"/>
      <c r="D93" s="36"/>
      <c r="E93" s="45" t="s">
        <v>11</v>
      </c>
      <c r="F93" s="48" t="s">
        <v>485</v>
      </c>
      <c r="G93" s="320">
        <v>5255</v>
      </c>
      <c r="H93" s="320">
        <v>5255</v>
      </c>
      <c r="I93" s="320">
        <v>3394</v>
      </c>
      <c r="J93" s="703">
        <f t="shared" si="3"/>
        <v>0.6458610846812559</v>
      </c>
    </row>
    <row r="94" spans="1:10" ht="12.75">
      <c r="A94" s="35"/>
      <c r="B94" s="36"/>
      <c r="C94" s="36"/>
      <c r="D94" s="36"/>
      <c r="E94" s="45" t="s">
        <v>11</v>
      </c>
      <c r="F94" s="48" t="s">
        <v>486</v>
      </c>
      <c r="G94" s="320">
        <v>500</v>
      </c>
      <c r="H94" s="320">
        <v>500</v>
      </c>
      <c r="I94" s="320">
        <v>500</v>
      </c>
      <c r="J94" s="703">
        <f t="shared" si="3"/>
        <v>1</v>
      </c>
    </row>
    <row r="95" spans="1:10" ht="12.75">
      <c r="A95" s="35"/>
      <c r="B95" s="36"/>
      <c r="C95" s="36"/>
      <c r="D95" s="36"/>
      <c r="E95" s="45" t="s">
        <v>11</v>
      </c>
      <c r="F95" s="48" t="s">
        <v>487</v>
      </c>
      <c r="G95" s="320">
        <v>800</v>
      </c>
      <c r="H95" s="320">
        <v>800</v>
      </c>
      <c r="I95" s="320">
        <v>390</v>
      </c>
      <c r="J95" s="703">
        <f t="shared" si="3"/>
        <v>0.4875</v>
      </c>
    </row>
    <row r="96" spans="1:10" ht="12.75">
      <c r="A96" s="35"/>
      <c r="B96" s="36"/>
      <c r="C96" s="36"/>
      <c r="D96" s="36"/>
      <c r="E96" s="45" t="s">
        <v>11</v>
      </c>
      <c r="F96" s="48" t="s">
        <v>284</v>
      </c>
      <c r="G96" s="320">
        <v>1500</v>
      </c>
      <c r="H96" s="320">
        <v>1500</v>
      </c>
      <c r="I96" s="320">
        <v>900</v>
      </c>
      <c r="J96" s="703">
        <f t="shared" si="3"/>
        <v>0.6</v>
      </c>
    </row>
    <row r="97" spans="1:10" ht="12.75">
      <c r="A97" s="35"/>
      <c r="B97" s="36"/>
      <c r="C97" s="36"/>
      <c r="D97" s="36"/>
      <c r="E97" s="45" t="s">
        <v>11</v>
      </c>
      <c r="F97" s="48" t="s">
        <v>285</v>
      </c>
      <c r="G97" s="320">
        <v>300</v>
      </c>
      <c r="H97" s="320">
        <v>300</v>
      </c>
      <c r="I97" s="320">
        <v>150</v>
      </c>
      <c r="J97" s="703">
        <f t="shared" si="3"/>
        <v>0.5</v>
      </c>
    </row>
    <row r="98" spans="1:10" ht="12.75">
      <c r="A98" s="35"/>
      <c r="B98" s="36"/>
      <c r="C98" s="36"/>
      <c r="D98" s="36"/>
      <c r="E98" s="102"/>
      <c r="F98" s="48"/>
      <c r="G98" s="312"/>
      <c r="H98" s="312"/>
      <c r="I98" s="312"/>
      <c r="J98" s="701"/>
    </row>
    <row r="99" spans="1:10" ht="12.75">
      <c r="A99" s="35"/>
      <c r="B99" s="36"/>
      <c r="C99" s="36"/>
      <c r="D99" s="42" t="s">
        <v>173</v>
      </c>
      <c r="E99" s="51" t="s">
        <v>183</v>
      </c>
      <c r="F99" s="48"/>
      <c r="G99" s="312"/>
      <c r="H99" s="312"/>
      <c r="I99" s="312">
        <v>0</v>
      </c>
      <c r="J99" s="701">
        <v>0</v>
      </c>
    </row>
    <row r="100" spans="1:10" ht="13.5" thickBot="1">
      <c r="A100" s="46"/>
      <c r="B100" s="47"/>
      <c r="C100" s="47"/>
      <c r="D100" s="72"/>
      <c r="E100" s="602"/>
      <c r="F100" s="68"/>
      <c r="G100" s="326"/>
      <c r="H100" s="326"/>
      <c r="I100" s="326"/>
      <c r="J100" s="711"/>
    </row>
    <row r="101" spans="1:10" ht="12.75">
      <c r="A101" s="27"/>
      <c r="B101" s="28"/>
      <c r="C101" s="28"/>
      <c r="D101" s="611" t="s">
        <v>176</v>
      </c>
      <c r="E101" s="612" t="s">
        <v>180</v>
      </c>
      <c r="F101" s="612"/>
      <c r="G101" s="321">
        <f>SUM(G102:G113)</f>
        <v>141810</v>
      </c>
      <c r="H101" s="321">
        <f>SUM(H102:H113)</f>
        <v>141810</v>
      </c>
      <c r="I101" s="321">
        <f>SUM(I102:I113)</f>
        <v>80920</v>
      </c>
      <c r="J101" s="712">
        <f aca="true" t="shared" si="4" ref="J101:J112">I101/H101</f>
        <v>0.5706226641280586</v>
      </c>
    </row>
    <row r="102" spans="1:10" ht="12.75">
      <c r="A102" s="35"/>
      <c r="B102" s="36"/>
      <c r="C102" s="36"/>
      <c r="D102" s="36"/>
      <c r="E102" s="45" t="s">
        <v>11</v>
      </c>
      <c r="F102" s="48" t="s">
        <v>286</v>
      </c>
      <c r="G102" s="320">
        <v>1500</v>
      </c>
      <c r="H102" s="320">
        <v>1500</v>
      </c>
      <c r="I102" s="320">
        <v>750</v>
      </c>
      <c r="J102" s="703">
        <f t="shared" si="4"/>
        <v>0.5</v>
      </c>
    </row>
    <row r="103" spans="1:10" ht="25.5">
      <c r="A103" s="35"/>
      <c r="B103" s="36"/>
      <c r="C103" s="36"/>
      <c r="D103" s="36"/>
      <c r="E103" s="45" t="s">
        <v>11</v>
      </c>
      <c r="F103" s="698" t="s">
        <v>288</v>
      </c>
      <c r="G103" s="320">
        <v>100</v>
      </c>
      <c r="H103" s="320">
        <v>100</v>
      </c>
      <c r="I103" s="320">
        <v>100</v>
      </c>
      <c r="J103" s="703">
        <f t="shared" si="4"/>
        <v>1</v>
      </c>
    </row>
    <row r="104" spans="1:10" ht="25.5">
      <c r="A104" s="35"/>
      <c r="B104" s="36"/>
      <c r="C104" s="36"/>
      <c r="D104" s="36"/>
      <c r="E104" s="45" t="s">
        <v>11</v>
      </c>
      <c r="F104" s="698" t="s">
        <v>287</v>
      </c>
      <c r="G104" s="320">
        <v>2806</v>
      </c>
      <c r="H104" s="320">
        <v>2806</v>
      </c>
      <c r="I104" s="320">
        <v>1340</v>
      </c>
      <c r="J104" s="703">
        <f t="shared" si="4"/>
        <v>0.4775481111903065</v>
      </c>
    </row>
    <row r="105" spans="1:10" ht="12.75">
      <c r="A105" s="35"/>
      <c r="B105" s="36"/>
      <c r="C105" s="36"/>
      <c r="D105" s="36"/>
      <c r="E105" s="45" t="s">
        <v>11</v>
      </c>
      <c r="F105" s="48" t="s">
        <v>289</v>
      </c>
      <c r="G105" s="320">
        <v>1785</v>
      </c>
      <c r="H105" s="320">
        <v>1785</v>
      </c>
      <c r="I105" s="320">
        <v>1478</v>
      </c>
      <c r="J105" s="703">
        <f t="shared" si="4"/>
        <v>0.8280112044817927</v>
      </c>
    </row>
    <row r="106" spans="1:10" ht="25.5">
      <c r="A106" s="35"/>
      <c r="B106" s="36"/>
      <c r="C106" s="36"/>
      <c r="D106" s="36"/>
      <c r="E106" s="45" t="s">
        <v>11</v>
      </c>
      <c r="F106" s="698" t="s">
        <v>296</v>
      </c>
      <c r="G106" s="320">
        <v>264</v>
      </c>
      <c r="H106" s="320">
        <v>264</v>
      </c>
      <c r="I106" s="320">
        <v>74</v>
      </c>
      <c r="J106" s="703">
        <f t="shared" si="4"/>
        <v>0.2803030303030303</v>
      </c>
    </row>
    <row r="107" spans="1:10" ht="12.75">
      <c r="A107" s="35"/>
      <c r="B107" s="36"/>
      <c r="C107" s="36"/>
      <c r="D107" s="36"/>
      <c r="E107" s="45" t="s">
        <v>11</v>
      </c>
      <c r="F107" s="48" t="s">
        <v>290</v>
      </c>
      <c r="G107" s="320">
        <v>2957</v>
      </c>
      <c r="H107" s="320">
        <v>2957</v>
      </c>
      <c r="I107" s="320">
        <v>1750</v>
      </c>
      <c r="J107" s="703">
        <f t="shared" si="4"/>
        <v>0.5918160297598918</v>
      </c>
    </row>
    <row r="108" spans="1:10" ht="12.75">
      <c r="A108" s="35"/>
      <c r="B108" s="36"/>
      <c r="C108" s="36"/>
      <c r="D108" s="36"/>
      <c r="E108" s="45" t="s">
        <v>11</v>
      </c>
      <c r="F108" s="48" t="s">
        <v>291</v>
      </c>
      <c r="G108" s="320">
        <v>118136</v>
      </c>
      <c r="H108" s="320">
        <v>118136</v>
      </c>
      <c r="I108" s="320">
        <v>69480</v>
      </c>
      <c r="J108" s="703">
        <f t="shared" si="4"/>
        <v>0.5881357079975621</v>
      </c>
    </row>
    <row r="109" spans="1:10" ht="12.75">
      <c r="A109" s="35"/>
      <c r="B109" s="36"/>
      <c r="C109" s="36"/>
      <c r="D109" s="36"/>
      <c r="E109" s="45" t="s">
        <v>11</v>
      </c>
      <c r="F109" s="48" t="s">
        <v>292</v>
      </c>
      <c r="G109" s="320">
        <v>10291</v>
      </c>
      <c r="H109" s="320">
        <v>10291</v>
      </c>
      <c r="I109" s="320">
        <v>5310</v>
      </c>
      <c r="J109" s="703">
        <f t="shared" si="4"/>
        <v>0.5159848411233117</v>
      </c>
    </row>
    <row r="110" spans="1:10" ht="12.75">
      <c r="A110" s="35"/>
      <c r="B110" s="36"/>
      <c r="C110" s="36"/>
      <c r="D110" s="36"/>
      <c r="E110" s="45" t="s">
        <v>11</v>
      </c>
      <c r="F110" s="48" t="s">
        <v>293</v>
      </c>
      <c r="G110" s="320">
        <v>2823</v>
      </c>
      <c r="H110" s="320">
        <v>2823</v>
      </c>
      <c r="I110" s="320">
        <v>638</v>
      </c>
      <c r="J110" s="703">
        <f t="shared" si="4"/>
        <v>0.22600070846617074</v>
      </c>
    </row>
    <row r="111" spans="1:10" ht="12.75">
      <c r="A111" s="35"/>
      <c r="B111" s="36"/>
      <c r="C111" s="36"/>
      <c r="D111" s="36"/>
      <c r="E111" s="45" t="s">
        <v>11</v>
      </c>
      <c r="F111" s="54" t="s">
        <v>294</v>
      </c>
      <c r="G111" s="320">
        <v>1000</v>
      </c>
      <c r="H111" s="320">
        <v>1000</v>
      </c>
      <c r="I111" s="320">
        <v>0</v>
      </c>
      <c r="J111" s="703">
        <f t="shared" si="4"/>
        <v>0</v>
      </c>
    </row>
    <row r="112" spans="1:10" ht="12.75">
      <c r="A112" s="35"/>
      <c r="B112" s="36"/>
      <c r="C112" s="36"/>
      <c r="D112" s="36"/>
      <c r="E112" s="45" t="s">
        <v>11</v>
      </c>
      <c r="F112" s="54" t="s">
        <v>295</v>
      </c>
      <c r="G112" s="320">
        <v>148</v>
      </c>
      <c r="H112" s="320">
        <v>148</v>
      </c>
      <c r="I112" s="320">
        <v>0</v>
      </c>
      <c r="J112" s="703">
        <f t="shared" si="4"/>
        <v>0</v>
      </c>
    </row>
    <row r="113" spans="1:10" ht="12.75">
      <c r="A113" s="35"/>
      <c r="B113" s="36"/>
      <c r="C113" s="36"/>
      <c r="D113" s="36"/>
      <c r="E113" s="45"/>
      <c r="F113" s="54"/>
      <c r="G113" s="322"/>
      <c r="H113" s="322"/>
      <c r="I113" s="322"/>
      <c r="J113" s="706"/>
    </row>
    <row r="114" spans="1:10" ht="12.75">
      <c r="A114" s="35"/>
      <c r="B114" s="36"/>
      <c r="C114" s="39" t="s">
        <v>7</v>
      </c>
      <c r="D114" s="58" t="s">
        <v>8</v>
      </c>
      <c r="E114" s="41"/>
      <c r="F114" s="41"/>
      <c r="G114" s="311">
        <f>SUM(G115+G122+G124)</f>
        <v>7019</v>
      </c>
      <c r="H114" s="311">
        <f>SUM(H115+H122+H124)</f>
        <v>9668</v>
      </c>
      <c r="I114" s="311">
        <f>SUM(I115+I122+I124)</f>
        <v>149</v>
      </c>
      <c r="J114" s="700">
        <f aca="true" t="shared" si="5" ref="J114:J120">I114/H114*100</f>
        <v>1.5411667356226728</v>
      </c>
    </row>
    <row r="115" spans="1:10" ht="12.75">
      <c r="A115" s="35"/>
      <c r="B115" s="36"/>
      <c r="C115" s="36"/>
      <c r="D115" s="42" t="s">
        <v>9</v>
      </c>
      <c r="E115" s="38" t="s">
        <v>25</v>
      </c>
      <c r="F115" s="38"/>
      <c r="G115" s="312">
        <f>SUM(G116:G119)</f>
        <v>7019</v>
      </c>
      <c r="H115" s="312">
        <f>SUM(H116:H120)</f>
        <v>9519</v>
      </c>
      <c r="I115" s="312">
        <f>SUM(I116:I120)</f>
        <v>0</v>
      </c>
      <c r="J115" s="701">
        <f t="shared" si="5"/>
        <v>0</v>
      </c>
    </row>
    <row r="116" spans="1:10" ht="12.75">
      <c r="A116" s="35"/>
      <c r="B116" s="36"/>
      <c r="C116" s="36"/>
      <c r="D116" s="36"/>
      <c r="E116" s="45" t="s">
        <v>11</v>
      </c>
      <c r="F116" s="84" t="s">
        <v>303</v>
      </c>
      <c r="G116" s="320">
        <v>3700</v>
      </c>
      <c r="H116" s="320">
        <v>3700</v>
      </c>
      <c r="I116" s="320">
        <v>0</v>
      </c>
      <c r="J116" s="703">
        <f t="shared" si="5"/>
        <v>0</v>
      </c>
    </row>
    <row r="117" spans="1:10" ht="12.75">
      <c r="A117" s="35"/>
      <c r="B117" s="36"/>
      <c r="C117" s="36"/>
      <c r="D117" s="36"/>
      <c r="E117" s="45" t="s">
        <v>11</v>
      </c>
      <c r="F117" s="84" t="s">
        <v>538</v>
      </c>
      <c r="G117" s="320">
        <v>150</v>
      </c>
      <c r="H117" s="320">
        <v>150</v>
      </c>
      <c r="I117" s="320">
        <v>0</v>
      </c>
      <c r="J117" s="703">
        <f t="shared" si="5"/>
        <v>0</v>
      </c>
    </row>
    <row r="118" spans="1:10" ht="12.75">
      <c r="A118" s="35"/>
      <c r="B118" s="36"/>
      <c r="C118" s="36"/>
      <c r="D118" s="36"/>
      <c r="E118" s="45" t="s">
        <v>11</v>
      </c>
      <c r="F118" s="84" t="s">
        <v>488</v>
      </c>
      <c r="G118" s="320">
        <v>169</v>
      </c>
      <c r="H118" s="320">
        <v>169</v>
      </c>
      <c r="I118" s="320">
        <v>0</v>
      </c>
      <c r="J118" s="703">
        <f t="shared" si="5"/>
        <v>0</v>
      </c>
    </row>
    <row r="119" spans="1:10" ht="12.75">
      <c r="A119" s="35"/>
      <c r="B119" s="36"/>
      <c r="C119" s="36"/>
      <c r="D119" s="36"/>
      <c r="E119" s="45" t="s">
        <v>11</v>
      </c>
      <c r="F119" s="84" t="s">
        <v>518</v>
      </c>
      <c r="G119" s="320">
        <v>3000</v>
      </c>
      <c r="H119" s="320">
        <v>3000</v>
      </c>
      <c r="I119" s="320">
        <v>0</v>
      </c>
      <c r="J119" s="703">
        <f t="shared" si="5"/>
        <v>0</v>
      </c>
    </row>
    <row r="120" spans="1:10" ht="12.75">
      <c r="A120" s="35"/>
      <c r="B120" s="36"/>
      <c r="C120" s="36"/>
      <c r="D120" s="36"/>
      <c r="E120" s="45" t="s">
        <v>11</v>
      </c>
      <c r="F120" s="279" t="s">
        <v>605</v>
      </c>
      <c r="G120" s="320"/>
      <c r="H120" s="320">
        <v>2500</v>
      </c>
      <c r="I120" s="320">
        <v>0</v>
      </c>
      <c r="J120" s="703">
        <f t="shared" si="5"/>
        <v>0</v>
      </c>
    </row>
    <row r="121" spans="1:10" ht="12.75">
      <c r="A121" s="35"/>
      <c r="B121" s="36"/>
      <c r="C121" s="36"/>
      <c r="D121" s="36"/>
      <c r="E121" s="36"/>
      <c r="F121" s="36"/>
      <c r="G121" s="312"/>
      <c r="H121" s="312"/>
      <c r="I121" s="312"/>
      <c r="J121" s="701"/>
    </row>
    <row r="122" spans="1:10" ht="12.75">
      <c r="A122" s="35"/>
      <c r="B122" s="36"/>
      <c r="C122" s="36"/>
      <c r="D122" s="42" t="s">
        <v>12</v>
      </c>
      <c r="E122" s="41" t="s">
        <v>37</v>
      </c>
      <c r="F122" s="41"/>
      <c r="G122" s="312">
        <v>0</v>
      </c>
      <c r="H122" s="312">
        <v>0</v>
      </c>
      <c r="I122" s="312">
        <v>0</v>
      </c>
      <c r="J122" s="701">
        <v>0</v>
      </c>
    </row>
    <row r="123" spans="1:10" ht="12.75">
      <c r="A123" s="35"/>
      <c r="B123" s="36"/>
      <c r="C123" s="36"/>
      <c r="D123" s="36"/>
      <c r="E123" s="36"/>
      <c r="F123" s="36"/>
      <c r="G123" s="312"/>
      <c r="H123" s="312"/>
      <c r="I123" s="312"/>
      <c r="J123" s="701"/>
    </row>
    <row r="124" spans="1:10" ht="12.75">
      <c r="A124" s="35"/>
      <c r="B124" s="36"/>
      <c r="C124" s="36"/>
      <c r="D124" s="37" t="s">
        <v>26</v>
      </c>
      <c r="E124" s="41" t="s">
        <v>38</v>
      </c>
      <c r="F124" s="41"/>
      <c r="G124" s="312">
        <v>0</v>
      </c>
      <c r="H124" s="312">
        <f>SUM(H125)</f>
        <v>149</v>
      </c>
      <c r="I124" s="312">
        <f>SUM(I125)</f>
        <v>149</v>
      </c>
      <c r="J124" s="701">
        <v>0</v>
      </c>
    </row>
    <row r="125" spans="1:10" ht="13.5" thickBot="1">
      <c r="A125" s="46"/>
      <c r="B125" s="47"/>
      <c r="C125" s="47"/>
      <c r="D125" s="47"/>
      <c r="E125" s="184" t="s">
        <v>11</v>
      </c>
      <c r="F125" s="608" t="s">
        <v>685</v>
      </c>
      <c r="G125" s="316"/>
      <c r="H125" s="341">
        <v>149</v>
      </c>
      <c r="I125" s="341">
        <v>149</v>
      </c>
      <c r="J125" s="707">
        <v>0</v>
      </c>
    </row>
    <row r="126" spans="1:10" ht="12.75">
      <c r="A126" s="27"/>
      <c r="B126" s="28"/>
      <c r="C126" s="28"/>
      <c r="D126" s="28"/>
      <c r="E126" s="617"/>
      <c r="F126" s="618"/>
      <c r="G126" s="318"/>
      <c r="H126" s="318"/>
      <c r="I126" s="318"/>
      <c r="J126" s="713"/>
    </row>
    <row r="127" spans="1:10" ht="12.75">
      <c r="A127" s="35"/>
      <c r="B127" s="36"/>
      <c r="C127" s="39" t="s">
        <v>39</v>
      </c>
      <c r="D127" s="58" t="s">
        <v>40</v>
      </c>
      <c r="E127" s="41"/>
      <c r="F127" s="41"/>
      <c r="G127" s="311">
        <f>SUM(G128)</f>
        <v>62000</v>
      </c>
      <c r="H127" s="311">
        <f>SUM(H128)</f>
        <v>62000</v>
      </c>
      <c r="I127" s="311">
        <f>SUM(I128)</f>
        <v>62000</v>
      </c>
      <c r="J127" s="700">
        <f>I127/H127</f>
        <v>1</v>
      </c>
    </row>
    <row r="128" spans="1:10" ht="12.75">
      <c r="A128" s="35"/>
      <c r="B128" s="36"/>
      <c r="C128" s="39"/>
      <c r="D128" s="98" t="s">
        <v>313</v>
      </c>
      <c r="E128" s="38" t="s">
        <v>314</v>
      </c>
      <c r="F128" s="302"/>
      <c r="G128" s="338">
        <v>62000</v>
      </c>
      <c r="H128" s="338">
        <v>62000</v>
      </c>
      <c r="I128" s="338">
        <v>62000</v>
      </c>
      <c r="J128" s="714">
        <f>I128/H128</f>
        <v>1</v>
      </c>
    </row>
    <row r="129" spans="1:10" ht="12.75">
      <c r="A129" s="35"/>
      <c r="B129" s="36"/>
      <c r="C129" s="36"/>
      <c r="D129" s="42"/>
      <c r="E129" s="36"/>
      <c r="F129" s="36"/>
      <c r="G129" s="312"/>
      <c r="H129" s="312"/>
      <c r="I129" s="312"/>
      <c r="J129" s="701"/>
    </row>
    <row r="130" spans="1:10" ht="12.75">
      <c r="A130" s="35"/>
      <c r="B130" s="36"/>
      <c r="C130" s="39" t="s">
        <v>27</v>
      </c>
      <c r="D130" s="58" t="s">
        <v>28</v>
      </c>
      <c r="E130" s="41"/>
      <c r="F130" s="41"/>
      <c r="G130" s="313">
        <f>SUM(G131+G133)</f>
        <v>6500</v>
      </c>
      <c r="H130" s="313">
        <f>SUM(H131+H133)</f>
        <v>6500</v>
      </c>
      <c r="I130" s="313">
        <f>SUM(I131+I133)</f>
        <v>0</v>
      </c>
      <c r="J130" s="702">
        <f>I130/H130</f>
        <v>0</v>
      </c>
    </row>
    <row r="131" spans="1:10" ht="12.75">
      <c r="A131" s="35"/>
      <c r="B131" s="36"/>
      <c r="C131" s="36"/>
      <c r="D131" s="42" t="s">
        <v>41</v>
      </c>
      <c r="E131" s="38" t="s">
        <v>42</v>
      </c>
      <c r="F131" s="38"/>
      <c r="G131" s="312"/>
      <c r="H131" s="312"/>
      <c r="I131" s="312"/>
      <c r="J131" s="701"/>
    </row>
    <row r="132" spans="1:10" ht="12.75">
      <c r="A132" s="35"/>
      <c r="B132" s="36"/>
      <c r="C132" s="36"/>
      <c r="D132" s="36"/>
      <c r="E132" s="36"/>
      <c r="F132" s="36"/>
      <c r="G132" s="312"/>
      <c r="H132" s="312"/>
      <c r="I132" s="312"/>
      <c r="J132" s="701"/>
    </row>
    <row r="133" spans="1:10" ht="12.75">
      <c r="A133" s="35"/>
      <c r="B133" s="36"/>
      <c r="C133" s="36"/>
      <c r="D133" s="42" t="s">
        <v>29</v>
      </c>
      <c r="E133" s="41" t="s">
        <v>30</v>
      </c>
      <c r="F133" s="41"/>
      <c r="G133" s="312">
        <f>SUM(G134)</f>
        <v>6500</v>
      </c>
      <c r="H133" s="312">
        <f>SUM(H134)</f>
        <v>6500</v>
      </c>
      <c r="I133" s="312">
        <f>SUM(I134)</f>
        <v>0</v>
      </c>
      <c r="J133" s="701">
        <f>I133/H133</f>
        <v>0</v>
      </c>
    </row>
    <row r="134" spans="1:10" ht="12.75">
      <c r="A134" s="35"/>
      <c r="B134" s="36"/>
      <c r="C134" s="36"/>
      <c r="D134" s="36"/>
      <c r="E134" s="45" t="s">
        <v>11</v>
      </c>
      <c r="F134" s="301" t="s">
        <v>188</v>
      </c>
      <c r="G134" s="320">
        <v>6500</v>
      </c>
      <c r="H134" s="320">
        <v>6500</v>
      </c>
      <c r="I134" s="320">
        <v>0</v>
      </c>
      <c r="J134" s="703">
        <f>I134/H134</f>
        <v>0</v>
      </c>
    </row>
    <row r="135" spans="1:10" ht="12.75">
      <c r="A135" s="35"/>
      <c r="B135" s="36"/>
      <c r="C135" s="36"/>
      <c r="D135" s="36"/>
      <c r="E135" s="36"/>
      <c r="F135" s="36"/>
      <c r="G135" s="340"/>
      <c r="H135" s="340"/>
      <c r="I135" s="340"/>
      <c r="J135" s="715"/>
    </row>
    <row r="136" spans="1:10" ht="12.75">
      <c r="A136" s="35"/>
      <c r="B136" s="36"/>
      <c r="C136" s="39" t="s">
        <v>43</v>
      </c>
      <c r="D136" s="58" t="s">
        <v>44</v>
      </c>
      <c r="E136" s="41"/>
      <c r="F136" s="41"/>
      <c r="G136" s="313">
        <f>SUM(G137:G139)</f>
        <v>166125</v>
      </c>
      <c r="H136" s="313">
        <f>SUM(H137:H139)</f>
        <v>166125</v>
      </c>
      <c r="I136" s="313">
        <f>SUM(I137:I139)</f>
        <v>83062</v>
      </c>
      <c r="J136" s="702">
        <f>I136/H136</f>
        <v>0.4999969902182092</v>
      </c>
    </row>
    <row r="137" spans="1:10" ht="12.75">
      <c r="A137" s="35"/>
      <c r="B137" s="36"/>
      <c r="C137" s="36"/>
      <c r="D137" s="42" t="s">
        <v>45</v>
      </c>
      <c r="E137" s="38" t="s">
        <v>218</v>
      </c>
      <c r="F137" s="38"/>
      <c r="G137" s="312">
        <v>37564</v>
      </c>
      <c r="H137" s="312">
        <v>37564</v>
      </c>
      <c r="I137" s="312">
        <v>18782</v>
      </c>
      <c r="J137" s="701">
        <f>I137/H137</f>
        <v>0.5</v>
      </c>
    </row>
    <row r="138" spans="1:10" ht="12.75">
      <c r="A138" s="35"/>
      <c r="B138" s="36"/>
      <c r="C138" s="36"/>
      <c r="D138" s="42" t="s">
        <v>46</v>
      </c>
      <c r="E138" s="38" t="s">
        <v>219</v>
      </c>
      <c r="F138" s="38"/>
      <c r="G138" s="312">
        <v>83103</v>
      </c>
      <c r="H138" s="312">
        <v>83103</v>
      </c>
      <c r="I138" s="312">
        <v>41551</v>
      </c>
      <c r="J138" s="701">
        <f>I138/H138</f>
        <v>0.49999398337003476</v>
      </c>
    </row>
    <row r="139" spans="1:10" ht="12.75">
      <c r="A139" s="35"/>
      <c r="B139" s="36"/>
      <c r="C139" s="36"/>
      <c r="D139" s="42" t="s">
        <v>297</v>
      </c>
      <c r="E139" s="38" t="s">
        <v>298</v>
      </c>
      <c r="F139" s="302"/>
      <c r="G139" s="312">
        <v>45458</v>
      </c>
      <c r="H139" s="312">
        <v>45458</v>
      </c>
      <c r="I139" s="312">
        <v>22729</v>
      </c>
      <c r="J139" s="701">
        <f>I139/H139</f>
        <v>0.5</v>
      </c>
    </row>
    <row r="140" spans="1:10" ht="12.75">
      <c r="A140" s="35"/>
      <c r="B140" s="36"/>
      <c r="C140" s="36"/>
      <c r="D140" s="36"/>
      <c r="E140" s="36"/>
      <c r="F140" s="183"/>
      <c r="G140" s="312"/>
      <c r="H140" s="312"/>
      <c r="I140" s="312"/>
      <c r="J140" s="701"/>
    </row>
    <row r="141" spans="1:10" ht="12.75">
      <c r="A141" s="35"/>
      <c r="B141" s="36"/>
      <c r="C141" s="39" t="s">
        <v>47</v>
      </c>
      <c r="D141" s="58" t="s">
        <v>48</v>
      </c>
      <c r="E141" s="40"/>
      <c r="F141" s="40"/>
      <c r="G141" s="311">
        <f>SUM(G142,G151)</f>
        <v>1229836</v>
      </c>
      <c r="H141" s="311">
        <f>SUM(H151+H142)</f>
        <v>1210412</v>
      </c>
      <c r="I141" s="311">
        <f>SUM(I142,I151)</f>
        <v>0</v>
      </c>
      <c r="J141" s="700">
        <f>I141/H141</f>
        <v>0</v>
      </c>
    </row>
    <row r="142" spans="1:10" ht="12.75">
      <c r="A142" s="35"/>
      <c r="B142" s="36"/>
      <c r="C142" s="39"/>
      <c r="D142" s="298" t="s">
        <v>307</v>
      </c>
      <c r="E142" s="303" t="s">
        <v>268</v>
      </c>
      <c r="F142" s="40"/>
      <c r="G142" s="311">
        <f>SUM(G143:G148)</f>
        <v>470559</v>
      </c>
      <c r="H142" s="311">
        <f>SUM(H143:H149)</f>
        <v>455886</v>
      </c>
      <c r="I142" s="311">
        <f>SUM(I143:I149)</f>
        <v>0</v>
      </c>
      <c r="J142" s="700">
        <f>I142/H142</f>
        <v>0</v>
      </c>
    </row>
    <row r="143" spans="1:10" s="100" customFormat="1" ht="12.75">
      <c r="A143" s="96"/>
      <c r="B143" s="97"/>
      <c r="C143" s="97"/>
      <c r="D143" s="97"/>
      <c r="E143" s="140">
        <v>1</v>
      </c>
      <c r="F143" s="77" t="s">
        <v>185</v>
      </c>
      <c r="G143" s="317">
        <v>0</v>
      </c>
      <c r="H143" s="317">
        <v>0</v>
      </c>
      <c r="I143" s="317">
        <v>0</v>
      </c>
      <c r="J143" s="708">
        <v>0</v>
      </c>
    </row>
    <row r="144" spans="1:10" s="100" customFormat="1" ht="12.75">
      <c r="A144" s="96"/>
      <c r="B144" s="97"/>
      <c r="C144" s="97"/>
      <c r="D144" s="97"/>
      <c r="E144" s="140">
        <v>2</v>
      </c>
      <c r="F144" s="77" t="s">
        <v>424</v>
      </c>
      <c r="G144" s="317">
        <v>16000</v>
      </c>
      <c r="H144" s="317">
        <v>16000</v>
      </c>
      <c r="I144" s="317">
        <v>0</v>
      </c>
      <c r="J144" s="708">
        <f>I144/H144</f>
        <v>0</v>
      </c>
    </row>
    <row r="145" spans="1:10" s="100" customFormat="1" ht="12.75">
      <c r="A145" s="96"/>
      <c r="B145" s="97"/>
      <c r="C145" s="97"/>
      <c r="D145" s="97"/>
      <c r="E145" s="140">
        <v>3</v>
      </c>
      <c r="F145" s="77" t="s">
        <v>267</v>
      </c>
      <c r="G145" s="317">
        <v>432129</v>
      </c>
      <c r="H145" s="317">
        <v>432129</v>
      </c>
      <c r="I145" s="317">
        <v>0</v>
      </c>
      <c r="J145" s="708">
        <f>I145/H145</f>
        <v>0</v>
      </c>
    </row>
    <row r="146" spans="1:10" s="100" customFormat="1" ht="12.75">
      <c r="A146" s="96"/>
      <c r="B146" s="97"/>
      <c r="C146" s="97"/>
      <c r="D146" s="97"/>
      <c r="E146" s="140">
        <v>4</v>
      </c>
      <c r="F146" s="77" t="s">
        <v>494</v>
      </c>
      <c r="G146" s="317">
        <v>5000</v>
      </c>
      <c r="H146" s="317">
        <v>5000</v>
      </c>
      <c r="I146" s="317">
        <v>0</v>
      </c>
      <c r="J146" s="708">
        <f>I146/H146</f>
        <v>0</v>
      </c>
    </row>
    <row r="147" spans="1:10" s="100" customFormat="1" ht="12.75">
      <c r="A147" s="96"/>
      <c r="B147" s="97"/>
      <c r="C147" s="97"/>
      <c r="D147" s="97"/>
      <c r="E147" s="140">
        <v>5</v>
      </c>
      <c r="F147" s="77" t="s">
        <v>495</v>
      </c>
      <c r="G147" s="317">
        <v>15000</v>
      </c>
      <c r="H147" s="317">
        <v>0</v>
      </c>
      <c r="I147" s="317">
        <v>0</v>
      </c>
      <c r="J147" s="708">
        <v>0</v>
      </c>
    </row>
    <row r="148" spans="1:10" s="100" customFormat="1" ht="12.75">
      <c r="A148" s="96"/>
      <c r="B148" s="97"/>
      <c r="C148" s="97"/>
      <c r="D148" s="97"/>
      <c r="E148" s="140">
        <v>6</v>
      </c>
      <c r="F148" s="77" t="s">
        <v>189</v>
      </c>
      <c r="G148" s="317">
        <v>2430</v>
      </c>
      <c r="H148" s="317">
        <v>2430</v>
      </c>
      <c r="I148" s="317">
        <v>0</v>
      </c>
      <c r="J148" s="708">
        <f>I148/H148</f>
        <v>0</v>
      </c>
    </row>
    <row r="149" spans="1:10" s="100" customFormat="1" ht="12.75">
      <c r="A149" s="96"/>
      <c r="B149" s="97"/>
      <c r="C149" s="97"/>
      <c r="D149" s="97"/>
      <c r="E149" s="108" t="s">
        <v>49</v>
      </c>
      <c r="F149" s="306" t="s">
        <v>683</v>
      </c>
      <c r="G149" s="317"/>
      <c r="H149" s="317">
        <v>327</v>
      </c>
      <c r="I149" s="317">
        <v>0</v>
      </c>
      <c r="J149" s="708">
        <f>I149/H149</f>
        <v>0</v>
      </c>
    </row>
    <row r="150" spans="1:10" s="100" customFormat="1" ht="12.75">
      <c r="A150" s="96"/>
      <c r="B150" s="97"/>
      <c r="C150" s="97"/>
      <c r="D150" s="97"/>
      <c r="E150" s="108"/>
      <c r="F150" s="176"/>
      <c r="G150" s="317"/>
      <c r="H150" s="317"/>
      <c r="I150" s="317"/>
      <c r="J150" s="708"/>
    </row>
    <row r="151" spans="1:10" s="100" customFormat="1" ht="12.75">
      <c r="A151" s="96"/>
      <c r="B151" s="97"/>
      <c r="C151" s="97"/>
      <c r="D151" s="299" t="s">
        <v>308</v>
      </c>
      <c r="E151" s="304" t="s">
        <v>269</v>
      </c>
      <c r="F151" s="305"/>
      <c r="G151" s="313">
        <f>SUM(G152:G154)</f>
        <v>759277</v>
      </c>
      <c r="H151" s="313">
        <f>SUM(H152:H156)</f>
        <v>754526</v>
      </c>
      <c r="I151" s="313">
        <f>SUM(I152:I156)</f>
        <v>0</v>
      </c>
      <c r="J151" s="702">
        <f>I151/H151</f>
        <v>0</v>
      </c>
    </row>
    <row r="152" spans="1:10" s="100" customFormat="1" ht="12.75">
      <c r="A152" s="96"/>
      <c r="B152" s="97"/>
      <c r="C152" s="97"/>
      <c r="D152" s="97"/>
      <c r="E152" s="108">
        <v>1</v>
      </c>
      <c r="F152" s="306" t="s">
        <v>270</v>
      </c>
      <c r="G152" s="317">
        <v>724515</v>
      </c>
      <c r="H152" s="317">
        <v>724905</v>
      </c>
      <c r="I152" s="317">
        <v>0</v>
      </c>
      <c r="J152" s="708">
        <f>I152/H152</f>
        <v>0</v>
      </c>
    </row>
    <row r="153" spans="1:10" s="100" customFormat="1" ht="12.75">
      <c r="A153" s="96"/>
      <c r="B153" s="97"/>
      <c r="C153" s="97"/>
      <c r="D153" s="97"/>
      <c r="E153" s="108">
        <v>2</v>
      </c>
      <c r="F153" s="306" t="s">
        <v>304</v>
      </c>
      <c r="G153" s="317">
        <v>1000</v>
      </c>
      <c r="H153" s="317">
        <v>1000</v>
      </c>
      <c r="I153" s="317">
        <v>0</v>
      </c>
      <c r="J153" s="708">
        <f>I153/H153</f>
        <v>0</v>
      </c>
    </row>
    <row r="154" spans="1:10" s="100" customFormat="1" ht="12.75">
      <c r="A154" s="96"/>
      <c r="B154" s="97"/>
      <c r="C154" s="97"/>
      <c r="D154" s="97"/>
      <c r="E154" s="140">
        <v>3</v>
      </c>
      <c r="F154" s="300" t="s">
        <v>527</v>
      </c>
      <c r="G154" s="317">
        <v>33762</v>
      </c>
      <c r="H154" s="317">
        <v>20680</v>
      </c>
      <c r="I154" s="317">
        <v>0</v>
      </c>
      <c r="J154" s="708">
        <f>I154/H154</f>
        <v>0</v>
      </c>
    </row>
    <row r="155" spans="1:10" s="100" customFormat="1" ht="12.75">
      <c r="A155" s="96"/>
      <c r="B155" s="97"/>
      <c r="C155" s="97"/>
      <c r="D155" s="97"/>
      <c r="E155" s="140">
        <v>4</v>
      </c>
      <c r="F155" s="300" t="s">
        <v>557</v>
      </c>
      <c r="G155" s="317"/>
      <c r="H155" s="317">
        <v>0</v>
      </c>
      <c r="I155" s="317">
        <v>0</v>
      </c>
      <c r="J155" s="708">
        <v>0</v>
      </c>
    </row>
    <row r="156" spans="1:10" s="100" customFormat="1" ht="12.75">
      <c r="A156" s="96"/>
      <c r="B156" s="97"/>
      <c r="C156" s="97"/>
      <c r="D156" s="97"/>
      <c r="E156" s="140">
        <v>5</v>
      </c>
      <c r="F156" s="300" t="s">
        <v>606</v>
      </c>
      <c r="G156" s="317"/>
      <c r="H156" s="317">
        <v>7941</v>
      </c>
      <c r="I156" s="317">
        <v>0</v>
      </c>
      <c r="J156" s="708">
        <f>I156/H156</f>
        <v>0</v>
      </c>
    </row>
    <row r="157" spans="1:10" ht="12.75">
      <c r="A157" s="35"/>
      <c r="B157" s="36"/>
      <c r="C157" s="36"/>
      <c r="D157" s="97"/>
      <c r="E157" s="97"/>
      <c r="F157" s="97"/>
      <c r="G157" s="312"/>
      <c r="H157" s="312"/>
      <c r="I157" s="312"/>
      <c r="J157" s="701"/>
    </row>
    <row r="158" spans="1:10" ht="12.75">
      <c r="A158" s="35"/>
      <c r="B158" s="36"/>
      <c r="C158" s="747" t="s">
        <v>49</v>
      </c>
      <c r="D158" s="40" t="s">
        <v>50</v>
      </c>
      <c r="E158" s="40"/>
      <c r="F158" s="40"/>
      <c r="G158" s="313">
        <v>30000</v>
      </c>
      <c r="H158" s="313">
        <v>51341</v>
      </c>
      <c r="I158" s="313">
        <v>0</v>
      </c>
      <c r="J158" s="702">
        <f>I158/H158</f>
        <v>0</v>
      </c>
    </row>
    <row r="159" spans="1:10" ht="13.5" thickBot="1">
      <c r="A159" s="46"/>
      <c r="B159" s="47"/>
      <c r="C159" s="619"/>
      <c r="D159" s="151"/>
      <c r="E159" s="151"/>
      <c r="F159" s="151"/>
      <c r="G159" s="745"/>
      <c r="H159" s="745"/>
      <c r="I159" s="745"/>
      <c r="J159" s="746"/>
    </row>
    <row r="160" spans="1:10" s="30" customFormat="1" ht="13.5" thickBot="1">
      <c r="A160" s="44"/>
      <c r="B160" s="33" t="s">
        <v>51</v>
      </c>
      <c r="C160" s="34"/>
      <c r="D160" s="34"/>
      <c r="E160" s="34"/>
      <c r="F160" s="34"/>
      <c r="G160" s="310">
        <f>SUM(G162+G175)</f>
        <v>2573</v>
      </c>
      <c r="H160" s="310">
        <f>SUM(H162+H175)</f>
        <v>2955</v>
      </c>
      <c r="I160" s="310">
        <f>SUM(I162+I175)</f>
        <v>952</v>
      </c>
      <c r="J160" s="699">
        <f>I160/H160</f>
        <v>0.322165820642978</v>
      </c>
    </row>
    <row r="161" spans="1:10" s="30" customFormat="1" ht="12.75">
      <c r="A161" s="197"/>
      <c r="B161" s="198"/>
      <c r="C161" s="198"/>
      <c r="D161" s="198"/>
      <c r="E161" s="198"/>
      <c r="F161" s="198"/>
      <c r="G161" s="323"/>
      <c r="H161" s="323"/>
      <c r="I161" s="323"/>
      <c r="J161" s="717"/>
    </row>
    <row r="162" spans="1:10" ht="12.75">
      <c r="A162" s="241"/>
      <c r="B162" s="242" t="s">
        <v>52</v>
      </c>
      <c r="C162" s="243"/>
      <c r="D162" s="243"/>
      <c r="E162" s="243"/>
      <c r="F162" s="243"/>
      <c r="G162" s="324">
        <f>SUM(G164+G172)</f>
        <v>1485</v>
      </c>
      <c r="H162" s="324">
        <f>SUM(H164+H172)</f>
        <v>1732</v>
      </c>
      <c r="I162" s="324">
        <f>SUM(I164+I172)</f>
        <v>417</v>
      </c>
      <c r="J162" s="718">
        <f>I162/H162</f>
        <v>0.2407621247113164</v>
      </c>
    </row>
    <row r="163" spans="1:10" ht="12.75">
      <c r="A163" s="35"/>
      <c r="B163" s="36"/>
      <c r="C163" s="36"/>
      <c r="D163" s="36"/>
      <c r="E163" s="36"/>
      <c r="F163" s="36"/>
      <c r="G163" s="312"/>
      <c r="H163" s="312"/>
      <c r="I163" s="312"/>
      <c r="J163" s="701"/>
    </row>
    <row r="164" spans="1:10" ht="12.75">
      <c r="A164" s="35"/>
      <c r="B164" s="36"/>
      <c r="C164" s="39" t="s">
        <v>3</v>
      </c>
      <c r="D164" s="40" t="s">
        <v>4</v>
      </c>
      <c r="E164" s="41"/>
      <c r="F164" s="41"/>
      <c r="G164" s="313">
        <f>SUM(G165:G169)</f>
        <v>1485</v>
      </c>
      <c r="H164" s="313">
        <f>SUM(H165:H169)</f>
        <v>1732</v>
      </c>
      <c r="I164" s="313">
        <f>SUM(I165:I169)</f>
        <v>417</v>
      </c>
      <c r="J164" s="702">
        <f aca="true" t="shared" si="6" ref="J164:J169">I164/H164</f>
        <v>0.2407621247113164</v>
      </c>
    </row>
    <row r="165" spans="1:10" ht="12.75">
      <c r="A165" s="35"/>
      <c r="B165" s="36"/>
      <c r="C165" s="36"/>
      <c r="D165" s="42" t="s">
        <v>19</v>
      </c>
      <c r="E165" s="38" t="s">
        <v>53</v>
      </c>
      <c r="F165" s="38"/>
      <c r="G165" s="312">
        <v>70</v>
      </c>
      <c r="H165" s="312">
        <v>70</v>
      </c>
      <c r="I165" s="312">
        <v>10</v>
      </c>
      <c r="J165" s="701">
        <f t="shared" si="6"/>
        <v>0.14285714285714285</v>
      </c>
    </row>
    <row r="166" spans="1:10" ht="12.75">
      <c r="A166" s="35"/>
      <c r="B166" s="36"/>
      <c r="C166" s="36"/>
      <c r="D166" s="42" t="s">
        <v>21</v>
      </c>
      <c r="E166" s="38" t="s">
        <v>22</v>
      </c>
      <c r="F166" s="38"/>
      <c r="G166" s="312">
        <v>50</v>
      </c>
      <c r="H166" s="312">
        <v>50</v>
      </c>
      <c r="I166" s="312">
        <v>0</v>
      </c>
      <c r="J166" s="701">
        <f t="shared" si="6"/>
        <v>0</v>
      </c>
    </row>
    <row r="167" spans="1:10" ht="12.75">
      <c r="A167" s="35"/>
      <c r="B167" s="36"/>
      <c r="C167" s="36"/>
      <c r="D167" s="42" t="s">
        <v>14</v>
      </c>
      <c r="E167" s="38" t="s">
        <v>5</v>
      </c>
      <c r="F167" s="38"/>
      <c r="G167" s="312">
        <v>990</v>
      </c>
      <c r="H167" s="312">
        <v>1237</v>
      </c>
      <c r="I167" s="312">
        <v>407</v>
      </c>
      <c r="J167" s="701">
        <f t="shared" si="6"/>
        <v>0.3290218270008084</v>
      </c>
    </row>
    <row r="168" spans="1:10" ht="12.75">
      <c r="A168" s="35"/>
      <c r="B168" s="36"/>
      <c r="C168" s="36"/>
      <c r="D168" s="594" t="s">
        <v>81</v>
      </c>
      <c r="E168" s="77" t="s">
        <v>82</v>
      </c>
      <c r="F168" s="38"/>
      <c r="G168" s="312">
        <v>75</v>
      </c>
      <c r="H168" s="312">
        <v>75</v>
      </c>
      <c r="I168" s="312">
        <v>0</v>
      </c>
      <c r="J168" s="701">
        <f t="shared" si="6"/>
        <v>0</v>
      </c>
    </row>
    <row r="169" spans="1:10" ht="12.75">
      <c r="A169" s="35"/>
      <c r="B169" s="36"/>
      <c r="C169" s="36"/>
      <c r="D169" s="73" t="s">
        <v>23</v>
      </c>
      <c r="E169" s="38" t="s">
        <v>178</v>
      </c>
      <c r="F169" s="38"/>
      <c r="G169" s="312">
        <v>300</v>
      </c>
      <c r="H169" s="312">
        <v>300</v>
      </c>
      <c r="I169" s="312">
        <v>0</v>
      </c>
      <c r="J169" s="701">
        <f t="shared" si="6"/>
        <v>0</v>
      </c>
    </row>
    <row r="170" spans="1:10" ht="12.75">
      <c r="A170" s="35"/>
      <c r="B170" s="36"/>
      <c r="C170" s="36"/>
      <c r="D170" s="42" t="s">
        <v>176</v>
      </c>
      <c r="E170" s="38" t="s">
        <v>177</v>
      </c>
      <c r="F170" s="38"/>
      <c r="G170" s="312"/>
      <c r="H170" s="312"/>
      <c r="I170" s="312"/>
      <c r="J170" s="701"/>
    </row>
    <row r="171" spans="1:10" ht="12.75">
      <c r="A171" s="35"/>
      <c r="B171" s="36"/>
      <c r="C171" s="36"/>
      <c r="D171" s="36"/>
      <c r="E171" s="36"/>
      <c r="F171" s="36"/>
      <c r="G171" s="312"/>
      <c r="H171" s="312"/>
      <c r="I171" s="312"/>
      <c r="J171" s="701"/>
    </row>
    <row r="172" spans="1:10" s="107" customFormat="1" ht="12.75">
      <c r="A172" s="106"/>
      <c r="B172" s="58"/>
      <c r="C172" s="39" t="s">
        <v>7</v>
      </c>
      <c r="D172" s="40" t="s">
        <v>8</v>
      </c>
      <c r="E172" s="40"/>
      <c r="F172" s="40"/>
      <c r="G172" s="313"/>
      <c r="H172" s="313"/>
      <c r="I172" s="313"/>
      <c r="J172" s="702"/>
    </row>
    <row r="173" spans="1:10" ht="12.75">
      <c r="A173" s="35"/>
      <c r="B173" s="36"/>
      <c r="C173" s="36"/>
      <c r="D173" s="42" t="s">
        <v>9</v>
      </c>
      <c r="E173" s="38" t="s">
        <v>10</v>
      </c>
      <c r="F173" s="38"/>
      <c r="G173" s="312"/>
      <c r="H173" s="312"/>
      <c r="I173" s="312"/>
      <c r="J173" s="701"/>
    </row>
    <row r="174" spans="1:10" ht="12.75">
      <c r="A174" s="35"/>
      <c r="B174" s="36"/>
      <c r="C174" s="36"/>
      <c r="D174" s="36"/>
      <c r="E174" s="36"/>
      <c r="F174" s="36"/>
      <c r="G174" s="312"/>
      <c r="H174" s="312"/>
      <c r="I174" s="312"/>
      <c r="J174" s="701"/>
    </row>
    <row r="175" spans="1:10" ht="12.75">
      <c r="A175" s="244"/>
      <c r="B175" s="242" t="s">
        <v>54</v>
      </c>
      <c r="C175" s="243"/>
      <c r="D175" s="243"/>
      <c r="E175" s="243"/>
      <c r="F175" s="243"/>
      <c r="G175" s="324">
        <f>SUM(G177+G182)</f>
        <v>1088</v>
      </c>
      <c r="H175" s="324">
        <f>SUM(H177+H182)</f>
        <v>1223</v>
      </c>
      <c r="I175" s="324">
        <f>SUM(I177+I182)</f>
        <v>535</v>
      </c>
      <c r="J175" s="718">
        <f>I175/H175</f>
        <v>0.437448896156991</v>
      </c>
    </row>
    <row r="176" spans="1:10" ht="12.75">
      <c r="A176" s="35"/>
      <c r="B176" s="36"/>
      <c r="C176" s="36"/>
      <c r="D176" s="36"/>
      <c r="E176" s="36"/>
      <c r="F176" s="36"/>
      <c r="G176" s="312"/>
      <c r="H176" s="312"/>
      <c r="I176" s="312"/>
      <c r="J176" s="701"/>
    </row>
    <row r="177" spans="1:10" s="107" customFormat="1" ht="12.75">
      <c r="A177" s="106"/>
      <c r="B177" s="58"/>
      <c r="C177" s="39" t="s">
        <v>3</v>
      </c>
      <c r="D177" s="40" t="s">
        <v>4</v>
      </c>
      <c r="E177" s="58"/>
      <c r="F177" s="58"/>
      <c r="G177" s="313">
        <f>SUM(G178:G181)</f>
        <v>1088</v>
      </c>
      <c r="H177" s="313">
        <f>SUM(H178:H181)</f>
        <v>1223</v>
      </c>
      <c r="I177" s="313">
        <f>SUM(I178:I181)</f>
        <v>535</v>
      </c>
      <c r="J177" s="702">
        <f>I177/H177</f>
        <v>0.437448896156991</v>
      </c>
    </row>
    <row r="178" spans="1:10" ht="12.75">
      <c r="A178" s="35"/>
      <c r="B178" s="36"/>
      <c r="C178" s="36"/>
      <c r="D178" s="42" t="s">
        <v>19</v>
      </c>
      <c r="E178" s="38" t="s">
        <v>53</v>
      </c>
      <c r="F178" s="38"/>
      <c r="G178" s="312">
        <v>445</v>
      </c>
      <c r="H178" s="312">
        <v>445</v>
      </c>
      <c r="I178" s="312">
        <v>377</v>
      </c>
      <c r="J178" s="701">
        <f>I178/H178</f>
        <v>0.8471910112359551</v>
      </c>
    </row>
    <row r="179" spans="1:10" ht="12.75">
      <c r="A179" s="35"/>
      <c r="B179" s="36"/>
      <c r="C179" s="36"/>
      <c r="D179" s="42" t="s">
        <v>21</v>
      </c>
      <c r="E179" s="38" t="s">
        <v>22</v>
      </c>
      <c r="F179" s="38"/>
      <c r="G179" s="312">
        <v>78</v>
      </c>
      <c r="H179" s="312">
        <v>78</v>
      </c>
      <c r="I179" s="312">
        <v>69</v>
      </c>
      <c r="J179" s="701">
        <f>I179/H179</f>
        <v>0.8846153846153846</v>
      </c>
    </row>
    <row r="180" spans="1:10" ht="12.75">
      <c r="A180" s="35"/>
      <c r="B180" s="36"/>
      <c r="C180" s="36"/>
      <c r="D180" s="42" t="s">
        <v>14</v>
      </c>
      <c r="E180" s="38" t="s">
        <v>225</v>
      </c>
      <c r="F180" s="38"/>
      <c r="G180" s="312">
        <v>565</v>
      </c>
      <c r="H180" s="312">
        <v>700</v>
      </c>
      <c r="I180" s="312">
        <v>89</v>
      </c>
      <c r="J180" s="701">
        <f>I180/H180</f>
        <v>0.12714285714285714</v>
      </c>
    </row>
    <row r="181" spans="1:10" ht="12.75">
      <c r="A181" s="35"/>
      <c r="B181" s="36"/>
      <c r="C181" s="36"/>
      <c r="D181" s="42" t="s">
        <v>23</v>
      </c>
      <c r="E181" s="38" t="s">
        <v>36</v>
      </c>
      <c r="F181" s="38"/>
      <c r="G181" s="312"/>
      <c r="H181" s="312"/>
      <c r="I181" s="312"/>
      <c r="J181" s="701"/>
    </row>
    <row r="182" spans="1:10" s="107" customFormat="1" ht="12.75">
      <c r="A182" s="106"/>
      <c r="B182" s="58"/>
      <c r="C182" s="39" t="s">
        <v>7</v>
      </c>
      <c r="D182" s="40" t="s">
        <v>8</v>
      </c>
      <c r="E182" s="40"/>
      <c r="F182" s="40"/>
      <c r="G182" s="313"/>
      <c r="H182" s="313"/>
      <c r="I182" s="313"/>
      <c r="J182" s="702"/>
    </row>
    <row r="183" spans="1:10" ht="12.75">
      <c r="A183" s="35"/>
      <c r="B183" s="36"/>
      <c r="C183" s="36"/>
      <c r="D183" s="42" t="s">
        <v>9</v>
      </c>
      <c r="E183" s="38" t="s">
        <v>10</v>
      </c>
      <c r="F183" s="38"/>
      <c r="G183" s="312"/>
      <c r="H183" s="312"/>
      <c r="I183" s="312"/>
      <c r="J183" s="701"/>
    </row>
    <row r="184" spans="1:10" ht="13.5" thickBot="1">
      <c r="A184" s="46"/>
      <c r="B184" s="47"/>
      <c r="C184" s="47"/>
      <c r="D184" s="47"/>
      <c r="E184" s="47"/>
      <c r="F184" s="47"/>
      <c r="G184" s="316"/>
      <c r="H184" s="316"/>
      <c r="I184" s="316"/>
      <c r="J184" s="709"/>
    </row>
    <row r="185" spans="1:10" ht="13.5" thickBot="1">
      <c r="A185" s="27"/>
      <c r="B185" s="28"/>
      <c r="C185" s="28"/>
      <c r="D185" s="28"/>
      <c r="E185" s="28"/>
      <c r="F185" s="28"/>
      <c r="G185" s="318"/>
      <c r="H185" s="318"/>
      <c r="I185" s="318"/>
      <c r="J185" s="713"/>
    </row>
    <row r="186" spans="1:10" s="30" customFormat="1" ht="13.5" thickBot="1">
      <c r="A186" s="44"/>
      <c r="B186" s="33" t="s">
        <v>56</v>
      </c>
      <c r="C186" s="34"/>
      <c r="D186" s="34"/>
      <c r="E186" s="34"/>
      <c r="F186" s="34"/>
      <c r="G186" s="310">
        <f>SUM(G188+G196)</f>
        <v>28139</v>
      </c>
      <c r="H186" s="310">
        <f>SUM(H188+H196)</f>
        <v>28139</v>
      </c>
      <c r="I186" s="310">
        <f>SUM(I188+I196)</f>
        <v>12621</v>
      </c>
      <c r="J186" s="699">
        <f>I186/H186</f>
        <v>0.44852340168449484</v>
      </c>
    </row>
    <row r="187" spans="1:10" s="30" customFormat="1" ht="12.75">
      <c r="A187" s="197"/>
      <c r="B187" s="198"/>
      <c r="C187" s="198"/>
      <c r="D187" s="198"/>
      <c r="E187" s="198"/>
      <c r="F187" s="198"/>
      <c r="G187" s="323"/>
      <c r="H187" s="323"/>
      <c r="I187" s="323"/>
      <c r="J187" s="717"/>
    </row>
    <row r="188" spans="1:10" ht="12.75">
      <c r="A188" s="31"/>
      <c r="B188" s="29"/>
      <c r="C188" s="39" t="s">
        <v>3</v>
      </c>
      <c r="D188" s="40" t="s">
        <v>4</v>
      </c>
      <c r="E188" s="41"/>
      <c r="F188" s="41"/>
      <c r="G188" s="313">
        <f>SUM(G189+G190+G191+G192+G193)</f>
        <v>28139</v>
      </c>
      <c r="H188" s="313">
        <f>SUM(H189+H190+H191+H192+H193)</f>
        <v>28139</v>
      </c>
      <c r="I188" s="313">
        <f>SUM(I189+I190+I191+I192+I193)</f>
        <v>12621</v>
      </c>
      <c r="J188" s="702">
        <f>I188/H188</f>
        <v>0.44852340168449484</v>
      </c>
    </row>
    <row r="189" spans="1:10" ht="12.75">
      <c r="A189" s="35"/>
      <c r="B189" s="36"/>
      <c r="C189" s="36"/>
      <c r="D189" s="42" t="s">
        <v>19</v>
      </c>
      <c r="E189" s="38" t="s">
        <v>53</v>
      </c>
      <c r="F189" s="38"/>
      <c r="G189" s="312">
        <v>16963</v>
      </c>
      <c r="H189" s="312">
        <v>16963</v>
      </c>
      <c r="I189" s="312">
        <v>7985</v>
      </c>
      <c r="J189" s="701">
        <f>I189/H189</f>
        <v>0.4707304132523728</v>
      </c>
    </row>
    <row r="190" spans="1:10" ht="12.75">
      <c r="A190" s="35"/>
      <c r="B190" s="36"/>
      <c r="C190" s="36"/>
      <c r="D190" s="42" t="s">
        <v>21</v>
      </c>
      <c r="E190" s="38" t="s">
        <v>22</v>
      </c>
      <c r="F190" s="38"/>
      <c r="G190" s="312">
        <v>4894</v>
      </c>
      <c r="H190" s="312">
        <v>4894</v>
      </c>
      <c r="I190" s="312">
        <v>2246</v>
      </c>
      <c r="J190" s="701">
        <f>I190/H190</f>
        <v>0.45892930118512465</v>
      </c>
    </row>
    <row r="191" spans="1:10" ht="12.75">
      <c r="A191" s="35"/>
      <c r="B191" s="36"/>
      <c r="C191" s="36"/>
      <c r="D191" s="42" t="s">
        <v>14</v>
      </c>
      <c r="E191" s="38" t="s">
        <v>5</v>
      </c>
      <c r="F191" s="38"/>
      <c r="G191" s="312">
        <v>3782</v>
      </c>
      <c r="H191" s="312">
        <v>3782</v>
      </c>
      <c r="I191" s="312">
        <v>1140</v>
      </c>
      <c r="J191" s="701">
        <f>I191/H191</f>
        <v>0.30142781597038604</v>
      </c>
    </row>
    <row r="192" spans="1:10" ht="12.75">
      <c r="A192" s="35"/>
      <c r="B192" s="36"/>
      <c r="C192" s="36"/>
      <c r="D192" s="42" t="s">
        <v>23</v>
      </c>
      <c r="E192" s="38" t="s">
        <v>36</v>
      </c>
      <c r="F192" s="38"/>
      <c r="G192" s="312">
        <v>2500</v>
      </c>
      <c r="H192" s="312">
        <v>2500</v>
      </c>
      <c r="I192" s="312">
        <v>1250</v>
      </c>
      <c r="J192" s="701">
        <f>I192/H192</f>
        <v>0.5</v>
      </c>
    </row>
    <row r="193" spans="1:10" ht="12.75">
      <c r="A193" s="35"/>
      <c r="B193" s="36"/>
      <c r="C193" s="36"/>
      <c r="D193" s="73" t="s">
        <v>176</v>
      </c>
      <c r="E193" s="38" t="s">
        <v>299</v>
      </c>
      <c r="F193" s="302"/>
      <c r="G193" s="312">
        <f>SUM(G194)</f>
        <v>0</v>
      </c>
      <c r="H193" s="312">
        <f>SUM(H194)</f>
        <v>0</v>
      </c>
      <c r="I193" s="312">
        <f>SUM(I194)</f>
        <v>0</v>
      </c>
      <c r="J193" s="701">
        <v>0</v>
      </c>
    </row>
    <row r="194" spans="1:10" ht="12.75">
      <c r="A194" s="35"/>
      <c r="B194" s="36"/>
      <c r="C194" s="36"/>
      <c r="D194" s="73"/>
      <c r="E194" s="79"/>
      <c r="F194" s="50"/>
      <c r="G194" s="312"/>
      <c r="H194" s="312"/>
      <c r="I194" s="312"/>
      <c r="J194" s="701"/>
    </row>
    <row r="195" spans="1:10" ht="12.75">
      <c r="A195" s="35"/>
      <c r="B195" s="36"/>
      <c r="C195" s="36"/>
      <c r="D195" s="36"/>
      <c r="E195" s="36"/>
      <c r="F195" s="36"/>
      <c r="G195" s="312"/>
      <c r="H195" s="312"/>
      <c r="I195" s="312"/>
      <c r="J195" s="701"/>
    </row>
    <row r="196" spans="1:10" ht="12.75">
      <c r="A196" s="35"/>
      <c r="B196" s="36"/>
      <c r="C196" s="39" t="s">
        <v>7</v>
      </c>
      <c r="D196" s="40" t="s">
        <v>8</v>
      </c>
      <c r="E196" s="41"/>
      <c r="F196" s="41"/>
      <c r="G196" s="313">
        <f>SUM(G197+G199)</f>
        <v>0</v>
      </c>
      <c r="H196" s="313">
        <f>SUM(H197+H199)</f>
        <v>0</v>
      </c>
      <c r="I196" s="313">
        <v>0</v>
      </c>
      <c r="J196" s="702">
        <v>0</v>
      </c>
    </row>
    <row r="197" spans="1:10" ht="12.75">
      <c r="A197" s="35"/>
      <c r="B197" s="36"/>
      <c r="C197" s="36"/>
      <c r="D197" s="42" t="s">
        <v>9</v>
      </c>
      <c r="E197" s="38" t="s">
        <v>10</v>
      </c>
      <c r="F197" s="38"/>
      <c r="G197" s="312">
        <v>0</v>
      </c>
      <c r="H197" s="312">
        <v>0</v>
      </c>
      <c r="I197" s="312">
        <v>0</v>
      </c>
      <c r="J197" s="701">
        <v>0</v>
      </c>
    </row>
    <row r="198" spans="1:10" ht="12.75">
      <c r="A198" s="35"/>
      <c r="B198" s="36"/>
      <c r="C198" s="36"/>
      <c r="D198" s="36"/>
      <c r="E198" s="43"/>
      <c r="F198" s="54"/>
      <c r="G198" s="312"/>
      <c r="H198" s="312"/>
      <c r="I198" s="312"/>
      <c r="J198" s="701"/>
    </row>
    <row r="199" spans="1:10" ht="12.75">
      <c r="A199" s="35"/>
      <c r="B199" s="36"/>
      <c r="C199" s="36"/>
      <c r="D199" s="42" t="s">
        <v>26</v>
      </c>
      <c r="E199" s="41" t="s">
        <v>38</v>
      </c>
      <c r="F199" s="603"/>
      <c r="G199" s="312">
        <v>0</v>
      </c>
      <c r="H199" s="312">
        <v>0</v>
      </c>
      <c r="I199" s="312">
        <v>0</v>
      </c>
      <c r="J199" s="701">
        <v>0</v>
      </c>
    </row>
    <row r="200" spans="1:10" ht="13.5" thickBot="1">
      <c r="A200" s="35"/>
      <c r="B200" s="36"/>
      <c r="C200" s="36"/>
      <c r="D200" s="36"/>
      <c r="E200" s="36"/>
      <c r="F200" s="36"/>
      <c r="G200" s="314"/>
      <c r="H200" s="314"/>
      <c r="I200" s="314"/>
      <c r="J200" s="704"/>
    </row>
    <row r="201" spans="1:10" s="30" customFormat="1" ht="13.5" thickBot="1">
      <c r="A201" s="44"/>
      <c r="B201" s="33" t="s">
        <v>58</v>
      </c>
      <c r="C201" s="34"/>
      <c r="D201" s="34"/>
      <c r="E201" s="34"/>
      <c r="F201" s="34"/>
      <c r="G201" s="310">
        <f>SUM(G203,G207)</f>
        <v>236</v>
      </c>
      <c r="H201" s="310">
        <f>SUM(H203,H207)</f>
        <v>236</v>
      </c>
      <c r="I201" s="310">
        <f>SUM(I203,I207)</f>
        <v>71</v>
      </c>
      <c r="J201" s="699">
        <f>I201/H201</f>
        <v>0.3008474576271186</v>
      </c>
    </row>
    <row r="202" spans="1:10" s="30" customFormat="1" ht="12.75">
      <c r="A202" s="31"/>
      <c r="B202" s="29"/>
      <c r="C202" s="29"/>
      <c r="D202" s="29"/>
      <c r="E202" s="29"/>
      <c r="F202" s="29"/>
      <c r="G202" s="325"/>
      <c r="H202" s="325"/>
      <c r="I202" s="325"/>
      <c r="J202" s="719"/>
    </row>
    <row r="203" spans="1:10" ht="12.75">
      <c r="A203" s="31"/>
      <c r="B203" s="29"/>
      <c r="C203" s="39" t="s">
        <v>3</v>
      </c>
      <c r="D203" s="40" t="s">
        <v>4</v>
      </c>
      <c r="E203" s="41"/>
      <c r="F203" s="41"/>
      <c r="G203" s="313">
        <f>SUM(G204)</f>
        <v>236</v>
      </c>
      <c r="H203" s="313">
        <f>SUM(H204)</f>
        <v>236</v>
      </c>
      <c r="I203" s="313">
        <f>SUM(I204)</f>
        <v>71</v>
      </c>
      <c r="J203" s="702">
        <f>I203/H203</f>
        <v>0.3008474576271186</v>
      </c>
    </row>
    <row r="204" spans="1:10" ht="12.75">
      <c r="A204" s="35"/>
      <c r="B204" s="36"/>
      <c r="C204" s="36"/>
      <c r="D204" s="43" t="s">
        <v>14</v>
      </c>
      <c r="E204" s="38" t="s">
        <v>5</v>
      </c>
      <c r="F204" s="38"/>
      <c r="G204" s="312">
        <v>236</v>
      </c>
      <c r="H204" s="312">
        <v>236</v>
      </c>
      <c r="I204" s="312">
        <v>71</v>
      </c>
      <c r="J204" s="701">
        <f>I204/H204</f>
        <v>0.3008474576271186</v>
      </c>
    </row>
    <row r="205" spans="1:10" ht="12.75">
      <c r="A205" s="35"/>
      <c r="B205" s="36"/>
      <c r="C205" s="36"/>
      <c r="D205" s="162" t="s">
        <v>230</v>
      </c>
      <c r="E205" s="38" t="s">
        <v>231</v>
      </c>
      <c r="F205" s="38"/>
      <c r="G205" s="312"/>
      <c r="H205" s="312"/>
      <c r="I205" s="312"/>
      <c r="J205" s="701"/>
    </row>
    <row r="206" spans="1:10" ht="12.75">
      <c r="A206" s="35"/>
      <c r="B206" s="36"/>
      <c r="C206" s="36"/>
      <c r="D206" s="36"/>
      <c r="E206" s="36"/>
      <c r="F206" s="36"/>
      <c r="G206" s="312"/>
      <c r="H206" s="312"/>
      <c r="I206" s="312"/>
      <c r="J206" s="701"/>
    </row>
    <row r="207" spans="1:10" s="107" customFormat="1" ht="12.75">
      <c r="A207" s="106"/>
      <c r="B207" s="58"/>
      <c r="C207" s="39" t="s">
        <v>7</v>
      </c>
      <c r="D207" s="40" t="s">
        <v>8</v>
      </c>
      <c r="E207" s="40"/>
      <c r="F207" s="40"/>
      <c r="G207" s="313">
        <f>SUM(G208)</f>
        <v>0</v>
      </c>
      <c r="H207" s="313">
        <f>SUM(H208)</f>
        <v>0</v>
      </c>
      <c r="I207" s="313">
        <f>SUM(I208)</f>
        <v>0</v>
      </c>
      <c r="J207" s="702">
        <v>0</v>
      </c>
    </row>
    <row r="208" spans="1:10" ht="12.75">
      <c r="A208" s="35"/>
      <c r="B208" s="36"/>
      <c r="C208" s="36"/>
      <c r="D208" s="42" t="s">
        <v>9</v>
      </c>
      <c r="E208" s="38" t="s">
        <v>10</v>
      </c>
      <c r="F208" s="38"/>
      <c r="G208" s="317">
        <v>0</v>
      </c>
      <c r="H208" s="317">
        <v>0</v>
      </c>
      <c r="I208" s="317">
        <v>0</v>
      </c>
      <c r="J208" s="708">
        <v>0</v>
      </c>
    </row>
    <row r="209" spans="1:10" ht="13.5" thickBot="1">
      <c r="A209" s="35"/>
      <c r="B209" s="36"/>
      <c r="C209" s="36"/>
      <c r="D209" s="42"/>
      <c r="E209" s="36"/>
      <c r="F209" s="82"/>
      <c r="G209" s="597"/>
      <c r="H209" s="597"/>
      <c r="I209" s="597"/>
      <c r="J209" s="720"/>
    </row>
    <row r="210" spans="1:10" ht="13.5" thickBot="1">
      <c r="A210" s="44"/>
      <c r="B210" s="71" t="s">
        <v>300</v>
      </c>
      <c r="C210" s="71"/>
      <c r="D210" s="163"/>
      <c r="E210" s="71"/>
      <c r="F210" s="255"/>
      <c r="G210" s="310"/>
      <c r="H210" s="310"/>
      <c r="I210" s="310">
        <f>SUM(I211)</f>
        <v>1052</v>
      </c>
      <c r="J210" s="699">
        <v>0</v>
      </c>
    </row>
    <row r="211" spans="1:10" ht="12.75">
      <c r="A211" s="201"/>
      <c r="B211" s="202"/>
      <c r="C211" s="202" t="s">
        <v>3</v>
      </c>
      <c r="D211" s="203" t="s">
        <v>4</v>
      </c>
      <c r="E211" s="203"/>
      <c r="F211" s="204"/>
      <c r="G211" s="315"/>
      <c r="H211" s="315"/>
      <c r="I211" s="315">
        <f>SUM(I212:I215)</f>
        <v>1052</v>
      </c>
      <c r="J211" s="705">
        <v>0</v>
      </c>
    </row>
    <row r="212" spans="1:10" ht="12.75">
      <c r="A212" s="173"/>
      <c r="B212" s="147"/>
      <c r="C212" s="36"/>
      <c r="D212" s="174" t="s">
        <v>235</v>
      </c>
      <c r="E212" s="172" t="s">
        <v>232</v>
      </c>
      <c r="F212" s="172"/>
      <c r="G212" s="312"/>
      <c r="H212" s="312"/>
      <c r="I212" s="312">
        <v>59</v>
      </c>
      <c r="J212" s="701">
        <v>0</v>
      </c>
    </row>
    <row r="213" spans="1:10" ht="12.75">
      <c r="A213" s="35"/>
      <c r="B213" s="36"/>
      <c r="C213" s="36"/>
      <c r="D213" s="339" t="s">
        <v>230</v>
      </c>
      <c r="E213" s="77" t="s">
        <v>231</v>
      </c>
      <c r="F213" s="48"/>
      <c r="G213" s="312"/>
      <c r="H213" s="312"/>
      <c r="I213" s="312">
        <v>15</v>
      </c>
      <c r="J213" s="701">
        <v>0</v>
      </c>
    </row>
    <row r="214" spans="1:10" ht="12.75">
      <c r="A214" s="35"/>
      <c r="B214" s="36"/>
      <c r="C214" s="36"/>
      <c r="D214" s="108" t="s">
        <v>236</v>
      </c>
      <c r="E214" s="77" t="s">
        <v>5</v>
      </c>
      <c r="F214" s="48"/>
      <c r="G214" s="312"/>
      <c r="H214" s="312"/>
      <c r="I214" s="312">
        <v>968</v>
      </c>
      <c r="J214" s="701">
        <v>0</v>
      </c>
    </row>
    <row r="215" spans="1:10" ht="12.75">
      <c r="A215" s="35"/>
      <c r="B215" s="36"/>
      <c r="C215" s="36"/>
      <c r="D215" s="43" t="s">
        <v>23</v>
      </c>
      <c r="E215" s="38" t="s">
        <v>36</v>
      </c>
      <c r="F215" s="48"/>
      <c r="G215" s="312"/>
      <c r="H215" s="312"/>
      <c r="I215" s="312">
        <v>10</v>
      </c>
      <c r="J215" s="701">
        <v>0</v>
      </c>
    </row>
    <row r="216" spans="1:10" ht="13.5" thickBot="1">
      <c r="A216" s="46"/>
      <c r="B216" s="47"/>
      <c r="C216" s="47"/>
      <c r="D216" s="178"/>
      <c r="E216" s="200"/>
      <c r="F216" s="68"/>
      <c r="G216" s="326"/>
      <c r="H216" s="326"/>
      <c r="I216" s="326"/>
      <c r="J216" s="711"/>
    </row>
    <row r="217" spans="1:10" s="30" customFormat="1" ht="13.5" thickBot="1">
      <c r="A217" s="44"/>
      <c r="B217" s="33" t="s">
        <v>59</v>
      </c>
      <c r="C217" s="34"/>
      <c r="D217" s="34"/>
      <c r="E217" s="34"/>
      <c r="F217" s="34"/>
      <c r="G217" s="310">
        <f>SUM(G219+G224)</f>
        <v>37434</v>
      </c>
      <c r="H217" s="310">
        <f>SUM(H219+H224)</f>
        <v>37805</v>
      </c>
      <c r="I217" s="310">
        <f>SUM(I219+I224)</f>
        <v>16450</v>
      </c>
      <c r="J217" s="699">
        <f>I217/H217</f>
        <v>0.4351276286205528</v>
      </c>
    </row>
    <row r="218" spans="1:10" s="30" customFormat="1" ht="12.75">
      <c r="A218" s="31"/>
      <c r="B218" s="29"/>
      <c r="C218" s="29"/>
      <c r="D218" s="29"/>
      <c r="E218" s="29"/>
      <c r="F218" s="29"/>
      <c r="G218" s="325"/>
      <c r="H218" s="325"/>
      <c r="I218" s="325"/>
      <c r="J218" s="719"/>
    </row>
    <row r="219" spans="1:10" ht="12.75">
      <c r="A219" s="31"/>
      <c r="B219" s="29"/>
      <c r="C219" s="39" t="s">
        <v>3</v>
      </c>
      <c r="D219" s="40" t="s">
        <v>4</v>
      </c>
      <c r="E219" s="41"/>
      <c r="F219" s="41"/>
      <c r="G219" s="313">
        <f>SUM(G220+G221+G222)</f>
        <v>19189</v>
      </c>
      <c r="H219" s="313">
        <f>SUM(H220+H221+H222)</f>
        <v>19189</v>
      </c>
      <c r="I219" s="313">
        <f>SUM(I220+I221+I222)</f>
        <v>5205</v>
      </c>
      <c r="J219" s="702">
        <f>I219/H219</f>
        <v>0.27124915316066495</v>
      </c>
    </row>
    <row r="220" spans="1:10" ht="12.75">
      <c r="A220" s="35"/>
      <c r="B220" s="36"/>
      <c r="C220" s="36"/>
      <c r="D220" s="42" t="s">
        <v>19</v>
      </c>
      <c r="E220" s="38" t="s">
        <v>53</v>
      </c>
      <c r="F220" s="38"/>
      <c r="G220" s="312">
        <v>315</v>
      </c>
      <c r="H220" s="312">
        <v>941</v>
      </c>
      <c r="I220" s="312">
        <v>309</v>
      </c>
      <c r="J220" s="701">
        <f>I220/H220</f>
        <v>0.3283740701381509</v>
      </c>
    </row>
    <row r="221" spans="1:10" ht="12.75">
      <c r="A221" s="35"/>
      <c r="B221" s="36"/>
      <c r="C221" s="36"/>
      <c r="D221" s="42" t="s">
        <v>21</v>
      </c>
      <c r="E221" s="38" t="s">
        <v>22</v>
      </c>
      <c r="F221" s="38"/>
      <c r="G221" s="312">
        <v>138</v>
      </c>
      <c r="H221" s="312">
        <v>339</v>
      </c>
      <c r="I221" s="312">
        <v>90</v>
      </c>
      <c r="J221" s="701">
        <f>I221/H221</f>
        <v>0.26548672566371684</v>
      </c>
    </row>
    <row r="222" spans="1:10" ht="12.75">
      <c r="A222" s="35"/>
      <c r="B222" s="36"/>
      <c r="C222" s="36"/>
      <c r="D222" s="42" t="s">
        <v>14</v>
      </c>
      <c r="E222" s="38" t="s">
        <v>226</v>
      </c>
      <c r="F222" s="38"/>
      <c r="G222" s="312">
        <v>18736</v>
      </c>
      <c r="H222" s="312">
        <v>17909</v>
      </c>
      <c r="I222" s="312">
        <v>4806</v>
      </c>
      <c r="J222" s="701">
        <f>I222/H222</f>
        <v>0.2683566921659501</v>
      </c>
    </row>
    <row r="223" spans="1:10" ht="12.75">
      <c r="A223" s="35"/>
      <c r="B223" s="36"/>
      <c r="C223" s="36"/>
      <c r="D223" s="36"/>
      <c r="E223" s="36"/>
      <c r="F223" s="36"/>
      <c r="G223" s="312"/>
      <c r="H223" s="312"/>
      <c r="I223" s="312"/>
      <c r="J223" s="701"/>
    </row>
    <row r="224" spans="1:10" ht="12.75">
      <c r="A224" s="35"/>
      <c r="B224" s="36"/>
      <c r="C224" s="39" t="s">
        <v>7</v>
      </c>
      <c r="D224" s="40" t="s">
        <v>8</v>
      </c>
      <c r="E224" s="41"/>
      <c r="F224" s="41"/>
      <c r="G224" s="313">
        <f>SUM(G225+G234+G237)</f>
        <v>18245</v>
      </c>
      <c r="H224" s="313">
        <f>SUM(H225+H234+H237)</f>
        <v>18616</v>
      </c>
      <c r="I224" s="313">
        <f>SUM(I225+I234+I237)</f>
        <v>11245</v>
      </c>
      <c r="J224" s="702">
        <f aca="true" t="shared" si="7" ref="J224:J232">I224/H224</f>
        <v>0.604050279329609</v>
      </c>
    </row>
    <row r="225" spans="1:10" ht="12.75">
      <c r="A225" s="35"/>
      <c r="B225" s="36"/>
      <c r="C225" s="36"/>
      <c r="D225" s="42" t="s">
        <v>9</v>
      </c>
      <c r="E225" s="38" t="s">
        <v>10</v>
      </c>
      <c r="F225" s="38"/>
      <c r="G225" s="312">
        <f>SUM(G226:G231)</f>
        <v>16235</v>
      </c>
      <c r="H225" s="312">
        <f>SUM(H226:H232)</f>
        <v>16606</v>
      </c>
      <c r="I225" s="312">
        <f>SUM(I226:I232)</f>
        <v>10676</v>
      </c>
      <c r="J225" s="701">
        <f t="shared" si="7"/>
        <v>0.6429001565699145</v>
      </c>
    </row>
    <row r="226" spans="1:10" ht="12.75">
      <c r="A226" s="35"/>
      <c r="B226" s="36"/>
      <c r="C226" s="36"/>
      <c r="D226" s="36"/>
      <c r="E226" s="43" t="s">
        <v>11</v>
      </c>
      <c r="F226" s="84" t="s">
        <v>191</v>
      </c>
      <c r="G226" s="320">
        <v>121</v>
      </c>
      <c r="H226" s="320">
        <v>121</v>
      </c>
      <c r="I226" s="320">
        <v>0</v>
      </c>
      <c r="J226" s="703">
        <f t="shared" si="7"/>
        <v>0</v>
      </c>
    </row>
    <row r="227" spans="1:10" ht="12.75" customHeight="1">
      <c r="A227" s="35"/>
      <c r="B227" s="36"/>
      <c r="C227" s="36"/>
      <c r="D227" s="36"/>
      <c r="E227" s="43" t="s">
        <v>11</v>
      </c>
      <c r="F227" s="84" t="s">
        <v>475</v>
      </c>
      <c r="G227" s="320">
        <v>360</v>
      </c>
      <c r="H227" s="320">
        <v>360</v>
      </c>
      <c r="I227" s="320">
        <v>360</v>
      </c>
      <c r="J227" s="703">
        <f t="shared" si="7"/>
        <v>1</v>
      </c>
    </row>
    <row r="228" spans="1:10" ht="12.75">
      <c r="A228" s="35"/>
      <c r="B228" s="36"/>
      <c r="C228" s="36"/>
      <c r="D228" s="36"/>
      <c r="E228" s="43" t="s">
        <v>57</v>
      </c>
      <c r="F228" s="84" t="s">
        <v>539</v>
      </c>
      <c r="G228" s="320">
        <v>4240</v>
      </c>
      <c r="H228" s="320">
        <v>3891</v>
      </c>
      <c r="I228" s="320">
        <v>270</v>
      </c>
      <c r="J228" s="703">
        <f t="shared" si="7"/>
        <v>0.06939090208172706</v>
      </c>
    </row>
    <row r="229" spans="1:10" ht="12.75">
      <c r="A229" s="35"/>
      <c r="B229" s="36"/>
      <c r="C229" s="36"/>
      <c r="D229" s="36"/>
      <c r="E229" s="43" t="s">
        <v>11</v>
      </c>
      <c r="F229" s="279" t="s">
        <v>477</v>
      </c>
      <c r="G229" s="320">
        <v>10000</v>
      </c>
      <c r="H229" s="320">
        <v>10000</v>
      </c>
      <c r="I229" s="320">
        <v>10046</v>
      </c>
      <c r="J229" s="703">
        <f t="shared" si="7"/>
        <v>1.0046</v>
      </c>
    </row>
    <row r="230" spans="1:10" ht="12.75">
      <c r="A230" s="35"/>
      <c r="B230" s="36"/>
      <c r="C230" s="36"/>
      <c r="D230" s="36"/>
      <c r="E230" s="43" t="s">
        <v>11</v>
      </c>
      <c r="F230" s="279" t="s">
        <v>476</v>
      </c>
      <c r="G230" s="320">
        <v>664</v>
      </c>
      <c r="H230" s="320">
        <v>664</v>
      </c>
      <c r="I230" s="320">
        <v>0</v>
      </c>
      <c r="J230" s="703">
        <f t="shared" si="7"/>
        <v>0</v>
      </c>
    </row>
    <row r="231" spans="1:10" ht="12.75">
      <c r="A231" s="35"/>
      <c r="B231" s="36"/>
      <c r="C231" s="36"/>
      <c r="D231" s="36"/>
      <c r="E231" s="43" t="s">
        <v>11</v>
      </c>
      <c r="F231" s="279" t="s">
        <v>515</v>
      </c>
      <c r="G231" s="320">
        <v>850</v>
      </c>
      <c r="H231" s="320">
        <v>850</v>
      </c>
      <c r="I231" s="320">
        <v>0</v>
      </c>
      <c r="J231" s="703">
        <f t="shared" si="7"/>
        <v>0</v>
      </c>
    </row>
    <row r="232" spans="1:10" ht="25.5">
      <c r="A232" s="35"/>
      <c r="B232" s="36"/>
      <c r="C232" s="36"/>
      <c r="D232" s="36"/>
      <c r="E232" s="43" t="s">
        <v>11</v>
      </c>
      <c r="F232" s="279" t="s">
        <v>607</v>
      </c>
      <c r="G232" s="320"/>
      <c r="H232" s="320">
        <v>720</v>
      </c>
      <c r="I232" s="320">
        <v>0</v>
      </c>
      <c r="J232" s="703">
        <f t="shared" si="7"/>
        <v>0</v>
      </c>
    </row>
    <row r="233" spans="1:10" ht="12.75">
      <c r="A233" s="35"/>
      <c r="B233" s="36"/>
      <c r="C233" s="36"/>
      <c r="D233" s="36"/>
      <c r="E233" s="43"/>
      <c r="F233" s="598"/>
      <c r="G233" s="320"/>
      <c r="H233" s="320"/>
      <c r="I233" s="320"/>
      <c r="J233" s="703"/>
    </row>
    <row r="234" spans="1:10" ht="12.75">
      <c r="A234" s="35"/>
      <c r="B234" s="36"/>
      <c r="C234" s="36"/>
      <c r="D234" s="98" t="s">
        <v>12</v>
      </c>
      <c r="E234" s="599" t="s">
        <v>13</v>
      </c>
      <c r="F234" s="600"/>
      <c r="G234" s="317">
        <f>SUM(G235)</f>
        <v>1510</v>
      </c>
      <c r="H234" s="317">
        <f>SUM(H235)</f>
        <v>1510</v>
      </c>
      <c r="I234" s="317">
        <f>SUM(I235)</f>
        <v>569</v>
      </c>
      <c r="J234" s="708">
        <f>I234/H234</f>
        <v>0.37682119205298015</v>
      </c>
    </row>
    <row r="235" spans="1:10" ht="12.75">
      <c r="A235" s="35"/>
      <c r="B235" s="36"/>
      <c r="C235" s="36"/>
      <c r="D235" s="36"/>
      <c r="E235" s="109" t="s">
        <v>11</v>
      </c>
      <c r="F235" s="279" t="s">
        <v>478</v>
      </c>
      <c r="G235" s="320">
        <v>1510</v>
      </c>
      <c r="H235" s="320">
        <v>1510</v>
      </c>
      <c r="I235" s="320">
        <v>569</v>
      </c>
      <c r="J235" s="703">
        <f>I235/H235</f>
        <v>0.37682119205298015</v>
      </c>
    </row>
    <row r="236" spans="1:10" ht="12.75">
      <c r="A236" s="35"/>
      <c r="B236" s="36"/>
      <c r="C236" s="36"/>
      <c r="D236" s="36"/>
      <c r="E236" s="43"/>
      <c r="F236" s="50"/>
      <c r="G236" s="312"/>
      <c r="H236" s="312"/>
      <c r="I236" s="312"/>
      <c r="J236" s="701"/>
    </row>
    <row r="237" spans="1:10" ht="12.75">
      <c r="A237" s="35"/>
      <c r="B237" s="36"/>
      <c r="C237" s="36"/>
      <c r="D237" s="42" t="s">
        <v>26</v>
      </c>
      <c r="E237" s="60" t="s">
        <v>38</v>
      </c>
      <c r="F237" s="59"/>
      <c r="G237" s="312">
        <f>SUM(G238)</f>
        <v>500</v>
      </c>
      <c r="H237" s="312">
        <f>SUM(H238)</f>
        <v>500</v>
      </c>
      <c r="I237" s="312">
        <f>SUM(I238)</f>
        <v>0</v>
      </c>
      <c r="J237" s="701">
        <f>I237/H237</f>
        <v>0</v>
      </c>
    </row>
    <row r="238" spans="1:10" ht="12.75">
      <c r="A238" s="35"/>
      <c r="B238" s="36"/>
      <c r="C238" s="36"/>
      <c r="D238" s="36"/>
      <c r="E238" s="43" t="s">
        <v>57</v>
      </c>
      <c r="F238" s="84" t="s">
        <v>192</v>
      </c>
      <c r="G238" s="320">
        <v>500</v>
      </c>
      <c r="H238" s="320">
        <v>500</v>
      </c>
      <c r="I238" s="320">
        <v>0</v>
      </c>
      <c r="J238" s="703">
        <f>I238/H238</f>
        <v>0</v>
      </c>
    </row>
    <row r="239" spans="1:10" ht="12.75">
      <c r="A239" s="35"/>
      <c r="B239" s="36"/>
      <c r="C239" s="36"/>
      <c r="D239" s="36"/>
      <c r="E239" s="36"/>
      <c r="F239" s="36"/>
      <c r="G239" s="312"/>
      <c r="H239" s="312"/>
      <c r="I239" s="312"/>
      <c r="J239" s="701"/>
    </row>
    <row r="240" spans="1:10" ht="13.5" thickBot="1">
      <c r="A240" s="35"/>
      <c r="B240" s="36"/>
      <c r="C240" s="36"/>
      <c r="D240" s="36"/>
      <c r="E240" s="36"/>
      <c r="F240" s="36"/>
      <c r="G240" s="327"/>
      <c r="H240" s="327"/>
      <c r="I240" s="327"/>
      <c r="J240" s="721"/>
    </row>
    <row r="241" spans="1:10" s="30" customFormat="1" ht="13.5" thickBot="1">
      <c r="A241" s="44"/>
      <c r="B241" s="33" t="s">
        <v>60</v>
      </c>
      <c r="C241" s="34"/>
      <c r="D241" s="34"/>
      <c r="E241" s="34"/>
      <c r="F241" s="34"/>
      <c r="G241" s="310">
        <f>SUM(G243,G246)</f>
        <v>4815</v>
      </c>
      <c r="H241" s="310">
        <f>SUM(H243,H246)</f>
        <v>4815</v>
      </c>
      <c r="I241" s="310">
        <f>SUM(I243,I246)</f>
        <v>3366</v>
      </c>
      <c r="J241" s="699">
        <f>I241/H241</f>
        <v>0.6990654205607477</v>
      </c>
    </row>
    <row r="242" spans="1:10" s="30" customFormat="1" ht="12.75">
      <c r="A242" s="31"/>
      <c r="B242" s="29"/>
      <c r="C242" s="29"/>
      <c r="D242" s="29"/>
      <c r="E242" s="29"/>
      <c r="F242" s="29"/>
      <c r="G242" s="325"/>
      <c r="H242" s="325"/>
      <c r="I242" s="325"/>
      <c r="J242" s="719"/>
    </row>
    <row r="243" spans="1:10" s="107" customFormat="1" ht="12.75">
      <c r="A243" s="106"/>
      <c r="B243" s="58"/>
      <c r="C243" s="39" t="s">
        <v>3</v>
      </c>
      <c r="D243" s="40" t="s">
        <v>4</v>
      </c>
      <c r="E243" s="40"/>
      <c r="F243" s="40"/>
      <c r="G243" s="313"/>
      <c r="H243" s="313"/>
      <c r="I243" s="313"/>
      <c r="J243" s="702"/>
    </row>
    <row r="244" spans="1:10" ht="12.75">
      <c r="A244" s="35"/>
      <c r="B244" s="36"/>
      <c r="C244" s="36"/>
      <c r="D244" s="42" t="s">
        <v>14</v>
      </c>
      <c r="E244" s="38" t="s">
        <v>5</v>
      </c>
      <c r="F244" s="38"/>
      <c r="G244" s="312"/>
      <c r="H244" s="312"/>
      <c r="I244" s="312"/>
      <c r="J244" s="701"/>
    </row>
    <row r="245" spans="1:10" ht="12.75">
      <c r="A245" s="35"/>
      <c r="B245" s="36"/>
      <c r="C245" s="36"/>
      <c r="D245" s="36"/>
      <c r="E245" s="36"/>
      <c r="F245" s="36"/>
      <c r="G245" s="312"/>
      <c r="H245" s="312"/>
      <c r="I245" s="312"/>
      <c r="J245" s="701"/>
    </row>
    <row r="246" spans="1:10" s="107" customFormat="1" ht="12.75">
      <c r="A246" s="106"/>
      <c r="B246" s="58"/>
      <c r="C246" s="39" t="s">
        <v>7</v>
      </c>
      <c r="D246" s="40" t="s">
        <v>8</v>
      </c>
      <c r="E246" s="40"/>
      <c r="F246" s="40"/>
      <c r="G246" s="313">
        <f>SUM(G247,G250)</f>
        <v>4815</v>
      </c>
      <c r="H246" s="313">
        <f>SUM(H247,H250)</f>
        <v>4815</v>
      </c>
      <c r="I246" s="313">
        <f>SUM(I247,I250)</f>
        <v>3366</v>
      </c>
      <c r="J246" s="702">
        <f>I246/H246</f>
        <v>0.6990654205607477</v>
      </c>
    </row>
    <row r="247" spans="1:10" ht="12.75">
      <c r="A247" s="35"/>
      <c r="B247" s="36"/>
      <c r="C247" s="36"/>
      <c r="D247" s="42" t="s">
        <v>9</v>
      </c>
      <c r="E247" s="38" t="s">
        <v>10</v>
      </c>
      <c r="F247" s="38"/>
      <c r="G247" s="312">
        <f>SUM(G248:G248)</f>
        <v>4815</v>
      </c>
      <c r="H247" s="312">
        <f>SUM(H248:H248)</f>
        <v>4815</v>
      </c>
      <c r="I247" s="312">
        <f>SUM(I248:I248)</f>
        <v>3366</v>
      </c>
      <c r="J247" s="701">
        <f>I247/H247</f>
        <v>0.6990654205607477</v>
      </c>
    </row>
    <row r="248" spans="1:10" ht="12.75">
      <c r="A248" s="35"/>
      <c r="B248" s="36"/>
      <c r="C248" s="36"/>
      <c r="D248" s="42"/>
      <c r="E248" s="43" t="s">
        <v>11</v>
      </c>
      <c r="F248" s="104" t="s">
        <v>305</v>
      </c>
      <c r="G248" s="320">
        <v>4815</v>
      </c>
      <c r="H248" s="320">
        <v>4815</v>
      </c>
      <c r="I248" s="320">
        <v>3366</v>
      </c>
      <c r="J248" s="703">
        <f>I248/H248</f>
        <v>0.6990654205607477</v>
      </c>
    </row>
    <row r="249" spans="1:10" ht="12.75">
      <c r="A249" s="35"/>
      <c r="B249" s="36"/>
      <c r="C249" s="36"/>
      <c r="D249" s="42"/>
      <c r="E249" s="79"/>
      <c r="F249" s="104"/>
      <c r="G249" s="312"/>
      <c r="H249" s="312"/>
      <c r="I249" s="312"/>
      <c r="J249" s="701"/>
    </row>
    <row r="250" spans="1:10" ht="12.75">
      <c r="A250" s="35"/>
      <c r="B250" s="36"/>
      <c r="C250" s="36"/>
      <c r="D250" s="37" t="s">
        <v>26</v>
      </c>
      <c r="E250" s="240" t="s">
        <v>38</v>
      </c>
      <c r="F250" s="104"/>
      <c r="G250" s="312"/>
      <c r="H250" s="312"/>
      <c r="I250" s="312"/>
      <c r="J250" s="701"/>
    </row>
    <row r="251" spans="1:10" ht="13.5" thickBot="1">
      <c r="A251" s="46"/>
      <c r="B251" s="47"/>
      <c r="C251" s="47"/>
      <c r="D251" s="47"/>
      <c r="E251" s="607"/>
      <c r="F251" s="209"/>
      <c r="G251" s="316"/>
      <c r="H251" s="316"/>
      <c r="I251" s="316"/>
      <c r="J251" s="709"/>
    </row>
    <row r="252" spans="1:10" s="30" customFormat="1" ht="13.5" thickBot="1">
      <c r="A252" s="44"/>
      <c r="B252" s="33" t="s">
        <v>61</v>
      </c>
      <c r="C252" s="34"/>
      <c r="D252" s="34"/>
      <c r="E252" s="34"/>
      <c r="F252" s="34"/>
      <c r="G252" s="310">
        <f>SUM(G254,G257)</f>
        <v>58215</v>
      </c>
      <c r="H252" s="310">
        <f>SUM(H254,H257)</f>
        <v>58215</v>
      </c>
      <c r="I252" s="310">
        <f>SUM(I254,I257)</f>
        <v>29296</v>
      </c>
      <c r="J252" s="699">
        <f>I252/H252</f>
        <v>0.5032379970797904</v>
      </c>
    </row>
    <row r="253" spans="1:10" s="30" customFormat="1" ht="12.75">
      <c r="A253" s="197"/>
      <c r="B253" s="198"/>
      <c r="C253" s="198"/>
      <c r="D253" s="198"/>
      <c r="E253" s="198"/>
      <c r="F253" s="198"/>
      <c r="G253" s="323"/>
      <c r="H253" s="323"/>
      <c r="I253" s="323"/>
      <c r="J253" s="717"/>
    </row>
    <row r="254" spans="1:10" ht="12.75">
      <c r="A254" s="31"/>
      <c r="B254" s="29"/>
      <c r="C254" s="39" t="s">
        <v>3</v>
      </c>
      <c r="D254" s="40" t="s">
        <v>4</v>
      </c>
      <c r="E254" s="41"/>
      <c r="F254" s="41"/>
      <c r="G254" s="313">
        <f>SUM(G255)</f>
        <v>52450</v>
      </c>
      <c r="H254" s="313">
        <f>SUM(H255)</f>
        <v>52450</v>
      </c>
      <c r="I254" s="313">
        <f>SUM(I255)</f>
        <v>27044</v>
      </c>
      <c r="J254" s="702">
        <f>I254/H254</f>
        <v>0.5156148713060057</v>
      </c>
    </row>
    <row r="255" spans="1:10" ht="12.75">
      <c r="A255" s="35"/>
      <c r="B255" s="36"/>
      <c r="C255" s="36"/>
      <c r="D255" s="42" t="s">
        <v>14</v>
      </c>
      <c r="E255" s="38" t="s">
        <v>5</v>
      </c>
      <c r="F255" s="38"/>
      <c r="G255" s="312">
        <v>52450</v>
      </c>
      <c r="H255" s="312">
        <v>52450</v>
      </c>
      <c r="I255" s="312">
        <v>27044</v>
      </c>
      <c r="J255" s="701">
        <f>I255/H255</f>
        <v>0.5156148713060057</v>
      </c>
    </row>
    <row r="256" spans="1:10" ht="12.75">
      <c r="A256" s="35"/>
      <c r="B256" s="36"/>
      <c r="C256" s="36"/>
      <c r="D256" s="36"/>
      <c r="E256" s="36"/>
      <c r="F256" s="36"/>
      <c r="G256" s="312"/>
      <c r="H256" s="312"/>
      <c r="I256" s="312"/>
      <c r="J256" s="701"/>
    </row>
    <row r="257" spans="1:10" ht="12.75">
      <c r="A257" s="35"/>
      <c r="B257" s="36"/>
      <c r="C257" s="39" t="s">
        <v>7</v>
      </c>
      <c r="D257" s="40" t="s">
        <v>8</v>
      </c>
      <c r="E257" s="41"/>
      <c r="F257" s="41"/>
      <c r="G257" s="313">
        <f>SUM(G258)</f>
        <v>5765</v>
      </c>
      <c r="H257" s="313">
        <f>SUM(H258)</f>
        <v>5765</v>
      </c>
      <c r="I257" s="313">
        <f>SUM(I258)</f>
        <v>2252</v>
      </c>
      <c r="J257" s="702">
        <f>I257/H257</f>
        <v>0.39063313096270597</v>
      </c>
    </row>
    <row r="258" spans="1:10" ht="12.75">
      <c r="A258" s="35"/>
      <c r="B258" s="36"/>
      <c r="C258" s="36"/>
      <c r="D258" s="42" t="s">
        <v>9</v>
      </c>
      <c r="E258" s="38" t="s">
        <v>10</v>
      </c>
      <c r="F258" s="38"/>
      <c r="G258" s="312">
        <f>SUM(G259:G260)</f>
        <v>5765</v>
      </c>
      <c r="H258" s="312">
        <f>SUM(H259:H260)</f>
        <v>5765</v>
      </c>
      <c r="I258" s="312">
        <v>2252</v>
      </c>
      <c r="J258" s="701">
        <f>I258/H258</f>
        <v>0.39063313096270597</v>
      </c>
    </row>
    <row r="259" spans="1:10" ht="12.75">
      <c r="A259" s="35"/>
      <c r="B259" s="36"/>
      <c r="C259" s="36"/>
      <c r="D259" s="42"/>
      <c r="E259" s="43" t="s">
        <v>11</v>
      </c>
      <c r="F259" s="84" t="s">
        <v>193</v>
      </c>
      <c r="G259" s="320">
        <v>4765</v>
      </c>
      <c r="H259" s="320">
        <v>4765</v>
      </c>
      <c r="I259" s="320">
        <v>1364</v>
      </c>
      <c r="J259" s="703">
        <f>I259/H259</f>
        <v>0.2862539349422875</v>
      </c>
    </row>
    <row r="260" spans="1:10" ht="12.75">
      <c r="A260" s="35"/>
      <c r="B260" s="36"/>
      <c r="C260" s="36"/>
      <c r="D260" s="42"/>
      <c r="E260" s="43" t="s">
        <v>11</v>
      </c>
      <c r="F260" s="279" t="s">
        <v>315</v>
      </c>
      <c r="G260" s="320">
        <v>1000</v>
      </c>
      <c r="H260" s="320">
        <v>1000</v>
      </c>
      <c r="I260" s="320">
        <v>888</v>
      </c>
      <c r="J260" s="703">
        <f>I260/H260</f>
        <v>0.888</v>
      </c>
    </row>
    <row r="261" spans="1:10" ht="13.5" thickBot="1">
      <c r="A261" s="35"/>
      <c r="B261" s="36"/>
      <c r="C261" s="36"/>
      <c r="D261" s="42"/>
      <c r="E261" s="43"/>
      <c r="F261" s="50"/>
      <c r="G261" s="312"/>
      <c r="H261" s="312"/>
      <c r="I261" s="312"/>
      <c r="J261" s="701"/>
    </row>
    <row r="262" spans="1:10" ht="13.5" hidden="1" thickBot="1">
      <c r="A262" s="35"/>
      <c r="B262" s="36"/>
      <c r="C262" s="36"/>
      <c r="D262" s="36"/>
      <c r="E262" s="36"/>
      <c r="F262" s="36"/>
      <c r="G262" s="312"/>
      <c r="H262" s="312"/>
      <c r="I262" s="312"/>
      <c r="J262" s="701" t="e">
        <f aca="true" t="shared" si="8" ref="J262:J276">I262/H262*100</f>
        <v>#DIV/0!</v>
      </c>
    </row>
    <row r="263" spans="1:10" s="30" customFormat="1" ht="13.5" customHeight="1" hidden="1" thickBot="1">
      <c r="A263" s="44"/>
      <c r="B263" s="33" t="s">
        <v>62</v>
      </c>
      <c r="C263" s="34"/>
      <c r="D263" s="34"/>
      <c r="E263" s="34"/>
      <c r="F263" s="34"/>
      <c r="G263" s="328"/>
      <c r="H263" s="328"/>
      <c r="I263" s="328"/>
      <c r="J263" s="722" t="e">
        <f t="shared" si="8"/>
        <v>#DIV/0!</v>
      </c>
    </row>
    <row r="264" spans="1:10" s="30" customFormat="1" ht="13.5" customHeight="1" hidden="1">
      <c r="A264" s="31"/>
      <c r="B264" s="29"/>
      <c r="C264" s="29"/>
      <c r="D264" s="29"/>
      <c r="E264" s="29"/>
      <c r="F264" s="29"/>
      <c r="G264" s="328"/>
      <c r="H264" s="328"/>
      <c r="I264" s="328"/>
      <c r="J264" s="722" t="e">
        <f t="shared" si="8"/>
        <v>#DIV/0!</v>
      </c>
    </row>
    <row r="265" spans="1:10" ht="13.5" customHeight="1" hidden="1">
      <c r="A265" s="31"/>
      <c r="B265" s="29"/>
      <c r="C265" s="39" t="s">
        <v>3</v>
      </c>
      <c r="D265" s="40" t="s">
        <v>4</v>
      </c>
      <c r="E265" s="41"/>
      <c r="F265" s="41"/>
      <c r="G265" s="312"/>
      <c r="H265" s="312"/>
      <c r="I265" s="312"/>
      <c r="J265" s="701" t="e">
        <f t="shared" si="8"/>
        <v>#DIV/0!</v>
      </c>
    </row>
    <row r="266" spans="1:10" ht="13.5" customHeight="1" hidden="1">
      <c r="A266" s="35"/>
      <c r="B266" s="36"/>
      <c r="C266" s="36"/>
      <c r="D266" s="42" t="s">
        <v>19</v>
      </c>
      <c r="E266" s="38" t="s">
        <v>53</v>
      </c>
      <c r="F266" s="38"/>
      <c r="G266" s="312"/>
      <c r="H266" s="312"/>
      <c r="I266" s="312"/>
      <c r="J266" s="701" t="e">
        <f t="shared" si="8"/>
        <v>#DIV/0!</v>
      </c>
    </row>
    <row r="267" spans="1:10" ht="13.5" customHeight="1" hidden="1">
      <c r="A267" s="35"/>
      <c r="B267" s="36"/>
      <c r="C267" s="36"/>
      <c r="D267" s="42" t="s">
        <v>21</v>
      </c>
      <c r="E267" s="38" t="s">
        <v>22</v>
      </c>
      <c r="F267" s="38"/>
      <c r="G267" s="312"/>
      <c r="H267" s="312"/>
      <c r="I267" s="312"/>
      <c r="J267" s="701" t="e">
        <f t="shared" si="8"/>
        <v>#DIV/0!</v>
      </c>
    </row>
    <row r="268" spans="1:10" ht="13.5" customHeight="1" hidden="1">
      <c r="A268" s="35"/>
      <c r="B268" s="36"/>
      <c r="C268" s="36"/>
      <c r="D268" s="42" t="s">
        <v>14</v>
      </c>
      <c r="E268" s="38" t="s">
        <v>5</v>
      </c>
      <c r="F268" s="38"/>
      <c r="G268" s="312"/>
      <c r="H268" s="312"/>
      <c r="I268" s="312"/>
      <c r="J268" s="701" t="e">
        <f t="shared" si="8"/>
        <v>#DIV/0!</v>
      </c>
    </row>
    <row r="269" spans="1:10" ht="13.5" customHeight="1" hidden="1">
      <c r="A269" s="35"/>
      <c r="B269" s="36"/>
      <c r="C269" s="36"/>
      <c r="D269" s="42" t="s">
        <v>23</v>
      </c>
      <c r="E269" s="38" t="s">
        <v>24</v>
      </c>
      <c r="F269" s="38"/>
      <c r="G269" s="312"/>
      <c r="H269" s="312"/>
      <c r="I269" s="312"/>
      <c r="J269" s="701" t="e">
        <f t="shared" si="8"/>
        <v>#DIV/0!</v>
      </c>
    </row>
    <row r="270" spans="1:10" ht="13.5" customHeight="1" hidden="1">
      <c r="A270" s="35"/>
      <c r="B270" s="36"/>
      <c r="C270" s="36"/>
      <c r="D270" s="36"/>
      <c r="E270" s="36"/>
      <c r="F270" s="36"/>
      <c r="G270" s="312"/>
      <c r="H270" s="312"/>
      <c r="I270" s="312"/>
      <c r="J270" s="701" t="e">
        <f t="shared" si="8"/>
        <v>#DIV/0!</v>
      </c>
    </row>
    <row r="271" spans="1:10" ht="13.5" customHeight="1" hidden="1">
      <c r="A271" s="35"/>
      <c r="B271" s="36"/>
      <c r="C271" s="39" t="s">
        <v>7</v>
      </c>
      <c r="D271" s="40" t="s">
        <v>8</v>
      </c>
      <c r="E271" s="41"/>
      <c r="F271" s="41"/>
      <c r="G271" s="312"/>
      <c r="H271" s="312"/>
      <c r="I271" s="312"/>
      <c r="J271" s="701" t="e">
        <f t="shared" si="8"/>
        <v>#DIV/0!</v>
      </c>
    </row>
    <row r="272" spans="1:10" ht="13.5" customHeight="1" hidden="1">
      <c r="A272" s="35"/>
      <c r="B272" s="36"/>
      <c r="C272" s="36"/>
      <c r="D272" s="42" t="s">
        <v>9</v>
      </c>
      <c r="E272" s="38" t="s">
        <v>10</v>
      </c>
      <c r="F272" s="38"/>
      <c r="G272" s="312"/>
      <c r="H272" s="312"/>
      <c r="I272" s="312"/>
      <c r="J272" s="701" t="e">
        <f t="shared" si="8"/>
        <v>#DIV/0!</v>
      </c>
    </row>
    <row r="273" spans="1:10" ht="13.5" customHeight="1" hidden="1">
      <c r="A273" s="35"/>
      <c r="B273" s="36"/>
      <c r="C273" s="36"/>
      <c r="D273" s="36"/>
      <c r="E273" s="36"/>
      <c r="F273" s="36"/>
      <c r="G273" s="312"/>
      <c r="H273" s="312"/>
      <c r="I273" s="312"/>
      <c r="J273" s="701" t="e">
        <f t="shared" si="8"/>
        <v>#DIV/0!</v>
      </c>
    </row>
    <row r="274" spans="1:10" ht="13.5" customHeight="1" hidden="1">
      <c r="A274" s="35"/>
      <c r="B274" s="36"/>
      <c r="C274" s="39" t="s">
        <v>55</v>
      </c>
      <c r="D274" s="40" t="s">
        <v>48</v>
      </c>
      <c r="E274" s="41"/>
      <c r="F274" s="41"/>
      <c r="G274" s="312"/>
      <c r="H274" s="312"/>
      <c r="I274" s="312"/>
      <c r="J274" s="701" t="e">
        <f t="shared" si="8"/>
        <v>#DIV/0!</v>
      </c>
    </row>
    <row r="275" spans="1:10" ht="13.5" customHeight="1" hidden="1">
      <c r="A275" s="35"/>
      <c r="B275" s="36"/>
      <c r="C275" s="36"/>
      <c r="D275" s="36"/>
      <c r="E275" s="59" t="s">
        <v>63</v>
      </c>
      <c r="F275" s="41"/>
      <c r="G275" s="312"/>
      <c r="H275" s="312"/>
      <c r="I275" s="312"/>
      <c r="J275" s="701" t="e">
        <f t="shared" si="8"/>
        <v>#DIV/0!</v>
      </c>
    </row>
    <row r="276" spans="1:10" ht="13.5" customHeight="1" hidden="1" thickBot="1">
      <c r="A276" s="35"/>
      <c r="B276" s="36"/>
      <c r="C276" s="36"/>
      <c r="D276" s="36"/>
      <c r="E276" s="36"/>
      <c r="F276" s="36"/>
      <c r="G276" s="314"/>
      <c r="H276" s="314"/>
      <c r="I276" s="314"/>
      <c r="J276" s="704" t="e">
        <f t="shared" si="8"/>
        <v>#DIV/0!</v>
      </c>
    </row>
    <row r="277" spans="1:10" s="107" customFormat="1" ht="13.5" thickBot="1">
      <c r="A277" s="70"/>
      <c r="B277" s="71" t="s">
        <v>64</v>
      </c>
      <c r="C277" s="71"/>
      <c r="D277" s="71"/>
      <c r="E277" s="71"/>
      <c r="F277" s="71"/>
      <c r="G277" s="310">
        <f>SUM(G279)</f>
        <v>3002</v>
      </c>
      <c r="H277" s="310">
        <f>SUM(H279)</f>
        <v>3002</v>
      </c>
      <c r="I277" s="310">
        <f>SUM(I279)</f>
        <v>1154</v>
      </c>
      <c r="J277" s="699">
        <f>I277/H277</f>
        <v>0.3844103930712858</v>
      </c>
    </row>
    <row r="278" spans="1:10" s="30" customFormat="1" ht="12.75">
      <c r="A278" s="31"/>
      <c r="B278" s="29"/>
      <c r="C278" s="29"/>
      <c r="D278" s="29"/>
      <c r="E278" s="29"/>
      <c r="F278" s="29"/>
      <c r="G278" s="325"/>
      <c r="H278" s="325"/>
      <c r="I278" s="325"/>
      <c r="J278" s="719"/>
    </row>
    <row r="279" spans="1:10" ht="12.75">
      <c r="A279" s="31"/>
      <c r="B279" s="29"/>
      <c r="C279" s="39" t="s">
        <v>3</v>
      </c>
      <c r="D279" s="40" t="s">
        <v>4</v>
      </c>
      <c r="E279" s="41"/>
      <c r="F279" s="41"/>
      <c r="G279" s="313">
        <f>SUM(G280:G282)</f>
        <v>3002</v>
      </c>
      <c r="H279" s="313">
        <f>SUM(H280:H282)</f>
        <v>3002</v>
      </c>
      <c r="I279" s="313">
        <f>SUM(I280:I282)</f>
        <v>1154</v>
      </c>
      <c r="J279" s="702">
        <f>I279/H279</f>
        <v>0.3844103930712858</v>
      </c>
    </row>
    <row r="280" spans="1:10" ht="12.75">
      <c r="A280" s="35"/>
      <c r="B280" s="36"/>
      <c r="C280" s="36"/>
      <c r="D280" s="42" t="s">
        <v>19</v>
      </c>
      <c r="E280" s="38" t="s">
        <v>53</v>
      </c>
      <c r="F280" s="38"/>
      <c r="G280" s="312">
        <v>66</v>
      </c>
      <c r="H280" s="312">
        <v>66</v>
      </c>
      <c r="I280" s="312">
        <v>66</v>
      </c>
      <c r="J280" s="701">
        <f>I280/H280</f>
        <v>1</v>
      </c>
    </row>
    <row r="281" spans="1:10" ht="12.75">
      <c r="A281" s="35"/>
      <c r="B281" s="36"/>
      <c r="C281" s="36"/>
      <c r="D281" s="42" t="s">
        <v>21</v>
      </c>
      <c r="E281" s="38" t="s">
        <v>22</v>
      </c>
      <c r="F281" s="38"/>
      <c r="G281" s="312">
        <v>25</v>
      </c>
      <c r="H281" s="312">
        <v>25</v>
      </c>
      <c r="I281" s="312">
        <v>18</v>
      </c>
      <c r="J281" s="701">
        <f>I281/H281</f>
        <v>0.72</v>
      </c>
    </row>
    <row r="282" spans="1:10" ht="12.75">
      <c r="A282" s="35"/>
      <c r="B282" s="36"/>
      <c r="C282" s="36"/>
      <c r="D282" s="42" t="s">
        <v>14</v>
      </c>
      <c r="E282" s="38" t="s">
        <v>5</v>
      </c>
      <c r="F282" s="38"/>
      <c r="G282" s="312">
        <v>2911</v>
      </c>
      <c r="H282" s="312">
        <v>2911</v>
      </c>
      <c r="I282" s="312">
        <v>1070</v>
      </c>
      <c r="J282" s="701">
        <f>I282/H282</f>
        <v>0.36757128134661626</v>
      </c>
    </row>
    <row r="283" spans="1:10" ht="12.75">
      <c r="A283" s="35"/>
      <c r="B283" s="36"/>
      <c r="C283" s="36"/>
      <c r="D283" s="36"/>
      <c r="E283" s="36"/>
      <c r="F283" s="36"/>
      <c r="G283" s="314"/>
      <c r="H283" s="314"/>
      <c r="I283" s="314"/>
      <c r="J283" s="704"/>
    </row>
    <row r="284" spans="1:10" ht="13.5" thickBot="1">
      <c r="A284" s="46"/>
      <c r="B284" s="47"/>
      <c r="C284" s="47"/>
      <c r="D284" s="47"/>
      <c r="E284" s="47"/>
      <c r="F284" s="47"/>
      <c r="G284" s="316"/>
      <c r="H284" s="316"/>
      <c r="I284" s="316"/>
      <c r="J284" s="709"/>
    </row>
    <row r="285" spans="1:10" s="107" customFormat="1" ht="13.5" thickBot="1">
      <c r="A285" s="70"/>
      <c r="B285" s="71" t="s">
        <v>144</v>
      </c>
      <c r="C285" s="71"/>
      <c r="D285" s="71"/>
      <c r="E285" s="71"/>
      <c r="F285" s="71"/>
      <c r="G285" s="310">
        <f>G287</f>
        <v>77912</v>
      </c>
      <c r="H285" s="310">
        <f>H287</f>
        <v>76113</v>
      </c>
      <c r="I285" s="310">
        <f>I287</f>
        <v>34634</v>
      </c>
      <c r="J285" s="699">
        <f>I285/H285</f>
        <v>0.45503396266078067</v>
      </c>
    </row>
    <row r="286" spans="1:10" s="30" customFormat="1" ht="12.75">
      <c r="A286" s="31"/>
      <c r="B286" s="29"/>
      <c r="C286" s="29"/>
      <c r="D286" s="29"/>
      <c r="E286" s="29"/>
      <c r="F286" s="29"/>
      <c r="G286" s="325"/>
      <c r="H286" s="325"/>
      <c r="I286" s="325"/>
      <c r="J286" s="719"/>
    </row>
    <row r="287" spans="1:10" s="107" customFormat="1" ht="12.75">
      <c r="A287" s="106"/>
      <c r="B287" s="58"/>
      <c r="C287" s="39" t="s">
        <v>3</v>
      </c>
      <c r="D287" s="40" t="s">
        <v>4</v>
      </c>
      <c r="E287" s="40"/>
      <c r="F287" s="40"/>
      <c r="G287" s="313">
        <f>SUM(G288:G291)</f>
        <v>77912</v>
      </c>
      <c r="H287" s="313">
        <f>SUM(H288:H291)</f>
        <v>76113</v>
      </c>
      <c r="I287" s="313">
        <f>SUM(I288:I291)</f>
        <v>34634</v>
      </c>
      <c r="J287" s="702">
        <f>I287/H287</f>
        <v>0.45503396266078067</v>
      </c>
    </row>
    <row r="288" spans="1:10" ht="12.75">
      <c r="A288" s="35"/>
      <c r="B288" s="36"/>
      <c r="C288" s="36"/>
      <c r="D288" s="42" t="s">
        <v>19</v>
      </c>
      <c r="E288" s="38" t="s">
        <v>53</v>
      </c>
      <c r="F288" s="38"/>
      <c r="G288" s="312"/>
      <c r="H288" s="312"/>
      <c r="I288" s="312"/>
      <c r="J288" s="701"/>
    </row>
    <row r="289" spans="1:10" ht="12.75">
      <c r="A289" s="35"/>
      <c r="B289" s="36"/>
      <c r="C289" s="36"/>
      <c r="D289" s="42" t="s">
        <v>21</v>
      </c>
      <c r="E289" s="38" t="s">
        <v>22</v>
      </c>
      <c r="F289" s="38"/>
      <c r="G289" s="312">
        <v>6271</v>
      </c>
      <c r="H289" s="312">
        <v>6271</v>
      </c>
      <c r="I289" s="312">
        <v>3024</v>
      </c>
      <c r="J289" s="701">
        <f aca="true" t="shared" si="9" ref="J289:J299">I289/H289</f>
        <v>0.4822197416679955</v>
      </c>
    </row>
    <row r="290" spans="1:10" ht="12.75">
      <c r="A290" s="35"/>
      <c r="B290" s="36"/>
      <c r="C290" s="36"/>
      <c r="D290" s="42" t="s">
        <v>14</v>
      </c>
      <c r="E290" s="38" t="s">
        <v>5</v>
      </c>
      <c r="F290" s="38"/>
      <c r="G290" s="312">
        <v>200</v>
      </c>
      <c r="H290" s="312">
        <v>200</v>
      </c>
      <c r="I290" s="312">
        <v>20</v>
      </c>
      <c r="J290" s="701">
        <f t="shared" si="9"/>
        <v>0.1</v>
      </c>
    </row>
    <row r="291" spans="1:10" ht="12.75">
      <c r="A291" s="35"/>
      <c r="B291" s="36"/>
      <c r="C291" s="36"/>
      <c r="D291" s="42" t="s">
        <v>23</v>
      </c>
      <c r="E291" s="38" t="s">
        <v>24</v>
      </c>
      <c r="F291" s="38"/>
      <c r="G291" s="312">
        <f>SUM(G292:G299)</f>
        <v>71441</v>
      </c>
      <c r="H291" s="312">
        <f>SUM(H292:H299)</f>
        <v>69642</v>
      </c>
      <c r="I291" s="312">
        <f>SUM(I292:I299)</f>
        <v>31590</v>
      </c>
      <c r="J291" s="701">
        <f t="shared" si="9"/>
        <v>0.4536055828379426</v>
      </c>
    </row>
    <row r="292" spans="1:10" ht="12.75">
      <c r="A292" s="35"/>
      <c r="B292" s="36"/>
      <c r="C292" s="36"/>
      <c r="D292" s="36"/>
      <c r="E292" s="43" t="s">
        <v>11</v>
      </c>
      <c r="F292" s="48" t="s">
        <v>66</v>
      </c>
      <c r="G292" s="320">
        <v>4617</v>
      </c>
      <c r="H292" s="320">
        <v>8777</v>
      </c>
      <c r="I292" s="320">
        <v>8225</v>
      </c>
      <c r="J292" s="703">
        <f t="shared" si="9"/>
        <v>0.9371083513729065</v>
      </c>
    </row>
    <row r="293" spans="1:10" ht="12.75">
      <c r="A293" s="35"/>
      <c r="B293" s="36"/>
      <c r="C293" s="36"/>
      <c r="D293" s="36"/>
      <c r="E293" s="43" t="s">
        <v>11</v>
      </c>
      <c r="F293" s="48" t="s">
        <v>516</v>
      </c>
      <c r="G293" s="320">
        <v>27360</v>
      </c>
      <c r="H293" s="320">
        <v>21401</v>
      </c>
      <c r="I293" s="320">
        <v>5912</v>
      </c>
      <c r="J293" s="703">
        <f t="shared" si="9"/>
        <v>0.2762487734218027</v>
      </c>
    </row>
    <row r="294" spans="1:10" ht="12.75">
      <c r="A294" s="35"/>
      <c r="B294" s="36"/>
      <c r="C294" s="36"/>
      <c r="D294" s="36"/>
      <c r="E294" s="43" t="s">
        <v>11</v>
      </c>
      <c r="F294" s="48" t="s">
        <v>67</v>
      </c>
      <c r="G294" s="320">
        <v>2835</v>
      </c>
      <c r="H294" s="320">
        <v>2835</v>
      </c>
      <c r="I294" s="320">
        <v>1317</v>
      </c>
      <c r="J294" s="703">
        <f t="shared" si="9"/>
        <v>0.46455026455026455</v>
      </c>
    </row>
    <row r="295" spans="1:10" ht="12.75">
      <c r="A295" s="35"/>
      <c r="B295" s="36"/>
      <c r="C295" s="36"/>
      <c r="D295" s="36"/>
      <c r="E295" s="43" t="s">
        <v>11</v>
      </c>
      <c r="F295" s="48" t="s">
        <v>145</v>
      </c>
      <c r="G295" s="320">
        <v>5500</v>
      </c>
      <c r="H295" s="320">
        <v>5500</v>
      </c>
      <c r="I295" s="320">
        <v>2167</v>
      </c>
      <c r="J295" s="703">
        <f t="shared" si="9"/>
        <v>0.394</v>
      </c>
    </row>
    <row r="296" spans="1:10" ht="12.75">
      <c r="A296" s="35"/>
      <c r="B296" s="36"/>
      <c r="C296" s="36"/>
      <c r="D296" s="36"/>
      <c r="E296" s="43" t="s">
        <v>11</v>
      </c>
      <c r="F296" s="48" t="s">
        <v>146</v>
      </c>
      <c r="G296" s="320">
        <v>5000</v>
      </c>
      <c r="H296" s="320">
        <v>5000</v>
      </c>
      <c r="I296" s="320">
        <v>2220</v>
      </c>
      <c r="J296" s="703">
        <f t="shared" si="9"/>
        <v>0.444</v>
      </c>
    </row>
    <row r="297" spans="1:10" ht="12.75">
      <c r="A297" s="35"/>
      <c r="B297" s="36"/>
      <c r="C297" s="36"/>
      <c r="D297" s="36"/>
      <c r="E297" s="43" t="s">
        <v>11</v>
      </c>
      <c r="F297" s="48" t="s">
        <v>271</v>
      </c>
      <c r="G297" s="320">
        <v>10260</v>
      </c>
      <c r="H297" s="320">
        <v>10260</v>
      </c>
      <c r="I297" s="320">
        <v>3774</v>
      </c>
      <c r="J297" s="703">
        <f t="shared" si="9"/>
        <v>0.3678362573099415</v>
      </c>
    </row>
    <row r="298" spans="1:10" ht="12.75">
      <c r="A298" s="35"/>
      <c r="B298" s="36"/>
      <c r="C298" s="36"/>
      <c r="D298" s="36"/>
      <c r="E298" s="43" t="s">
        <v>11</v>
      </c>
      <c r="F298" s="48" t="s">
        <v>272</v>
      </c>
      <c r="G298" s="320">
        <v>12449</v>
      </c>
      <c r="H298" s="320">
        <v>12449</v>
      </c>
      <c r="I298" s="320">
        <v>6293</v>
      </c>
      <c r="J298" s="703">
        <f t="shared" si="9"/>
        <v>0.5055024499959836</v>
      </c>
    </row>
    <row r="299" spans="1:10" ht="13.5" thickBot="1">
      <c r="A299" s="46"/>
      <c r="B299" s="47"/>
      <c r="C299" s="47"/>
      <c r="D299" s="47"/>
      <c r="E299" s="67" t="s">
        <v>11</v>
      </c>
      <c r="F299" s="608" t="s">
        <v>273</v>
      </c>
      <c r="G299" s="341">
        <v>3420</v>
      </c>
      <c r="H299" s="341">
        <v>3420</v>
      </c>
      <c r="I299" s="341">
        <v>1682</v>
      </c>
      <c r="J299" s="707">
        <f t="shared" si="9"/>
        <v>0.49181286549707603</v>
      </c>
    </row>
    <row r="300" spans="1:10" s="107" customFormat="1" ht="13.5" hidden="1" thickBot="1">
      <c r="A300" s="70"/>
      <c r="B300" s="71" t="s">
        <v>147</v>
      </c>
      <c r="C300" s="71"/>
      <c r="D300" s="71"/>
      <c r="E300" s="71"/>
      <c r="F300" s="71"/>
      <c r="G300" s="310"/>
      <c r="H300" s="310"/>
      <c r="I300" s="310"/>
      <c r="J300" s="699" t="e">
        <f aca="true" t="shared" si="10" ref="J300:J315">I300/H300*100</f>
        <v>#DIV/0!</v>
      </c>
    </row>
    <row r="301" spans="1:10" s="30" customFormat="1" ht="12.75" hidden="1">
      <c r="A301" s="61"/>
      <c r="B301" s="62"/>
      <c r="C301" s="63"/>
      <c r="D301" s="63"/>
      <c r="E301" s="63"/>
      <c r="F301" s="63"/>
      <c r="G301" s="325"/>
      <c r="H301" s="325"/>
      <c r="I301" s="325"/>
      <c r="J301" s="719" t="e">
        <f t="shared" si="10"/>
        <v>#DIV/0!</v>
      </c>
    </row>
    <row r="302" spans="1:10" s="107" customFormat="1" ht="12.75" hidden="1">
      <c r="A302" s="146"/>
      <c r="B302" s="147"/>
      <c r="C302" s="39" t="s">
        <v>3</v>
      </c>
      <c r="D302" s="40" t="s">
        <v>4</v>
      </c>
      <c r="E302" s="40"/>
      <c r="F302" s="40"/>
      <c r="G302" s="313"/>
      <c r="H302" s="313"/>
      <c r="I302" s="313"/>
      <c r="J302" s="702" t="e">
        <f t="shared" si="10"/>
        <v>#DIV/0!</v>
      </c>
    </row>
    <row r="303" spans="1:10" s="30" customFormat="1" ht="12.75" hidden="1">
      <c r="A303" s="61"/>
      <c r="B303" s="62"/>
      <c r="C303" s="63"/>
      <c r="D303" s="64" t="s">
        <v>23</v>
      </c>
      <c r="E303" s="65" t="s">
        <v>24</v>
      </c>
      <c r="F303" s="65"/>
      <c r="G303" s="328"/>
      <c r="H303" s="328"/>
      <c r="I303" s="328"/>
      <c r="J303" s="722" t="e">
        <f t="shared" si="10"/>
        <v>#DIV/0!</v>
      </c>
    </row>
    <row r="304" spans="1:10" ht="12.75" hidden="1">
      <c r="A304" s="31"/>
      <c r="B304" s="29"/>
      <c r="C304" s="29"/>
      <c r="D304" s="29"/>
      <c r="E304" s="66" t="s">
        <v>11</v>
      </c>
      <c r="F304" s="48" t="s">
        <v>148</v>
      </c>
      <c r="G304" s="312"/>
      <c r="H304" s="312"/>
      <c r="I304" s="312"/>
      <c r="J304" s="701" t="e">
        <f t="shared" si="10"/>
        <v>#DIV/0!</v>
      </c>
    </row>
    <row r="305" spans="1:10" ht="12.75" hidden="1">
      <c r="A305" s="35"/>
      <c r="B305" s="36"/>
      <c r="C305" s="36"/>
      <c r="D305" s="36"/>
      <c r="E305" s="43" t="s">
        <v>11</v>
      </c>
      <c r="F305" s="48" t="s">
        <v>149</v>
      </c>
      <c r="G305" s="312"/>
      <c r="H305" s="312"/>
      <c r="I305" s="312"/>
      <c r="J305" s="701" t="e">
        <f t="shared" si="10"/>
        <v>#DIV/0!</v>
      </c>
    </row>
    <row r="306" spans="1:10" ht="12.75" hidden="1">
      <c r="A306" s="35"/>
      <c r="B306" s="36"/>
      <c r="C306" s="36"/>
      <c r="D306" s="36"/>
      <c r="E306" s="43"/>
      <c r="F306" s="50"/>
      <c r="G306" s="312"/>
      <c r="H306" s="312"/>
      <c r="I306" s="312"/>
      <c r="J306" s="701" t="e">
        <f t="shared" si="10"/>
        <v>#DIV/0!</v>
      </c>
    </row>
    <row r="307" spans="1:10" ht="12.75" hidden="1">
      <c r="A307" s="35"/>
      <c r="B307" s="36"/>
      <c r="C307" s="36"/>
      <c r="D307" s="42" t="s">
        <v>14</v>
      </c>
      <c r="E307" s="41" t="s">
        <v>5</v>
      </c>
      <c r="F307" s="41"/>
      <c r="G307" s="312"/>
      <c r="H307" s="312"/>
      <c r="I307" s="312"/>
      <c r="J307" s="701" t="e">
        <f t="shared" si="10"/>
        <v>#DIV/0!</v>
      </c>
    </row>
    <row r="308" spans="1:10" ht="13.5" hidden="1" thickBot="1">
      <c r="A308" s="35"/>
      <c r="B308" s="36"/>
      <c r="C308" s="36"/>
      <c r="D308" s="36"/>
      <c r="E308" s="43"/>
      <c r="F308" s="50"/>
      <c r="G308" s="314"/>
      <c r="H308" s="314"/>
      <c r="I308" s="314"/>
      <c r="J308" s="704" t="e">
        <f t="shared" si="10"/>
        <v>#DIV/0!</v>
      </c>
    </row>
    <row r="309" spans="1:10" s="107" customFormat="1" ht="13.5" hidden="1" thickBot="1">
      <c r="A309" s="70"/>
      <c r="B309" s="71" t="s">
        <v>150</v>
      </c>
      <c r="C309" s="71"/>
      <c r="D309" s="71"/>
      <c r="E309" s="71"/>
      <c r="F309" s="71"/>
      <c r="G309" s="310"/>
      <c r="H309" s="310"/>
      <c r="I309" s="310"/>
      <c r="J309" s="699" t="e">
        <f t="shared" si="10"/>
        <v>#DIV/0!</v>
      </c>
    </row>
    <row r="310" spans="1:10" s="30" customFormat="1" ht="12.75" hidden="1">
      <c r="A310" s="205"/>
      <c r="B310" s="206"/>
      <c r="C310" s="207"/>
      <c r="D310" s="207"/>
      <c r="E310" s="207"/>
      <c r="F310" s="207"/>
      <c r="G310" s="323"/>
      <c r="H310" s="323"/>
      <c r="I310" s="323"/>
      <c r="J310" s="717" t="e">
        <f t="shared" si="10"/>
        <v>#DIV/0!</v>
      </c>
    </row>
    <row r="311" spans="1:10" s="30" customFormat="1" ht="12.75" hidden="1">
      <c r="A311" s="61"/>
      <c r="B311" s="62"/>
      <c r="C311" s="39" t="s">
        <v>3</v>
      </c>
      <c r="D311" s="40" t="s">
        <v>4</v>
      </c>
      <c r="E311" s="41"/>
      <c r="F311" s="41"/>
      <c r="G311" s="313"/>
      <c r="H311" s="313"/>
      <c r="I311" s="313"/>
      <c r="J311" s="702" t="e">
        <f t="shared" si="10"/>
        <v>#DIV/0!</v>
      </c>
    </row>
    <row r="312" spans="1:10" s="30" customFormat="1" ht="12.75" hidden="1">
      <c r="A312" s="61"/>
      <c r="B312" s="62"/>
      <c r="C312" s="63"/>
      <c r="D312" s="64" t="s">
        <v>23</v>
      </c>
      <c r="E312" s="65" t="s">
        <v>24</v>
      </c>
      <c r="F312" s="65"/>
      <c r="G312" s="328"/>
      <c r="H312" s="328"/>
      <c r="I312" s="328"/>
      <c r="J312" s="722" t="e">
        <f t="shared" si="10"/>
        <v>#DIV/0!</v>
      </c>
    </row>
    <row r="313" spans="1:10" ht="12.75" hidden="1">
      <c r="A313" s="31"/>
      <c r="B313" s="29"/>
      <c r="C313" s="29"/>
      <c r="D313" s="29"/>
      <c r="E313" s="66" t="s">
        <v>11</v>
      </c>
      <c r="F313" s="48" t="s">
        <v>65</v>
      </c>
      <c r="G313" s="312"/>
      <c r="H313" s="312"/>
      <c r="I313" s="312"/>
      <c r="J313" s="701" t="e">
        <f t="shared" si="10"/>
        <v>#DIV/0!</v>
      </c>
    </row>
    <row r="314" spans="1:10" ht="12.75" hidden="1">
      <c r="A314" s="35"/>
      <c r="B314" s="36"/>
      <c r="C314" s="36"/>
      <c r="D314" s="36"/>
      <c r="E314" s="43"/>
      <c r="F314" s="50"/>
      <c r="G314" s="312"/>
      <c r="H314" s="312"/>
      <c r="I314" s="312"/>
      <c r="J314" s="701" t="e">
        <f t="shared" si="10"/>
        <v>#DIV/0!</v>
      </c>
    </row>
    <row r="315" spans="1:10" ht="13.5" hidden="1" thickBot="1">
      <c r="A315" s="46"/>
      <c r="B315" s="47"/>
      <c r="C315" s="47"/>
      <c r="D315" s="47"/>
      <c r="E315" s="67"/>
      <c r="F315" s="68"/>
      <c r="G315" s="316"/>
      <c r="H315" s="316"/>
      <c r="I315" s="316"/>
      <c r="J315" s="709" t="e">
        <f t="shared" si="10"/>
        <v>#DIV/0!</v>
      </c>
    </row>
    <row r="316" spans="1:10" s="107" customFormat="1" ht="13.5" thickBot="1">
      <c r="A316" s="70"/>
      <c r="B316" s="71" t="s">
        <v>151</v>
      </c>
      <c r="C316" s="71"/>
      <c r="D316" s="71"/>
      <c r="E316" s="71"/>
      <c r="F316" s="71"/>
      <c r="G316" s="310">
        <f>SUM(G318)</f>
        <v>30198</v>
      </c>
      <c r="H316" s="310">
        <f>SUM(H318)</f>
        <v>30198</v>
      </c>
      <c r="I316" s="310">
        <f>SUM(I318)</f>
        <v>14449</v>
      </c>
      <c r="J316" s="699">
        <f>I316/H316</f>
        <v>0.47847539572157094</v>
      </c>
    </row>
    <row r="317" spans="1:10" s="30" customFormat="1" ht="12.75">
      <c r="A317" s="31"/>
      <c r="B317" s="29"/>
      <c r="C317" s="29"/>
      <c r="D317" s="29"/>
      <c r="E317" s="29"/>
      <c r="F317" s="29"/>
      <c r="G317" s="325"/>
      <c r="H317" s="325"/>
      <c r="I317" s="325"/>
      <c r="J317" s="719"/>
    </row>
    <row r="318" spans="1:10" s="107" customFormat="1" ht="12.75">
      <c r="A318" s="106"/>
      <c r="B318" s="58"/>
      <c r="C318" s="39" t="s">
        <v>3</v>
      </c>
      <c r="D318" s="40" t="s">
        <v>4</v>
      </c>
      <c r="E318" s="40"/>
      <c r="F318" s="40"/>
      <c r="G318" s="313">
        <f>SUM(G319+G320+G321+G322)</f>
        <v>30198</v>
      </c>
      <c r="H318" s="313">
        <f>SUM(H319+H320+H321+H322)</f>
        <v>30198</v>
      </c>
      <c r="I318" s="313">
        <v>14449</v>
      </c>
      <c r="J318" s="702">
        <f>I318/H318</f>
        <v>0.47847539572157094</v>
      </c>
    </row>
    <row r="319" spans="1:10" ht="12.75">
      <c r="A319" s="35"/>
      <c r="B319" s="36"/>
      <c r="C319" s="36"/>
      <c r="D319" s="42" t="s">
        <v>19</v>
      </c>
      <c r="E319" s="38" t="s">
        <v>53</v>
      </c>
      <c r="F319" s="38"/>
      <c r="G319" s="312"/>
      <c r="H319" s="312"/>
      <c r="I319" s="312"/>
      <c r="J319" s="701"/>
    </row>
    <row r="320" spans="1:10" ht="12.75">
      <c r="A320" s="35"/>
      <c r="B320" s="36"/>
      <c r="C320" s="36"/>
      <c r="D320" s="42" t="s">
        <v>21</v>
      </c>
      <c r="E320" s="38" t="s">
        <v>22</v>
      </c>
      <c r="F320" s="38"/>
      <c r="G320" s="312"/>
      <c r="H320" s="312"/>
      <c r="I320" s="312"/>
      <c r="J320" s="701"/>
    </row>
    <row r="321" spans="1:10" ht="12.75">
      <c r="A321" s="35"/>
      <c r="B321" s="36"/>
      <c r="C321" s="36"/>
      <c r="D321" s="42" t="s">
        <v>14</v>
      </c>
      <c r="E321" s="38" t="s">
        <v>5</v>
      </c>
      <c r="F321" s="38"/>
      <c r="G321" s="312"/>
      <c r="H321" s="312"/>
      <c r="I321" s="312"/>
      <c r="J321" s="701"/>
    </row>
    <row r="322" spans="1:10" ht="12.75">
      <c r="A322" s="35"/>
      <c r="B322" s="36"/>
      <c r="C322" s="36"/>
      <c r="D322" s="42" t="s">
        <v>23</v>
      </c>
      <c r="E322" s="38" t="s">
        <v>24</v>
      </c>
      <c r="F322" s="38"/>
      <c r="G322" s="312">
        <f>SUM(G323:G329)</f>
        <v>30198</v>
      </c>
      <c r="H322" s="312">
        <f>SUM(H323:H329)</f>
        <v>30198</v>
      </c>
      <c r="I322" s="312">
        <f>SUM(I323:I330)</f>
        <v>14449</v>
      </c>
      <c r="J322" s="701">
        <f aca="true" t="shared" si="11" ref="J322:J329">I322/H322</f>
        <v>0.47847539572157094</v>
      </c>
    </row>
    <row r="323" spans="1:10" ht="12.75">
      <c r="A323" s="35"/>
      <c r="B323" s="36"/>
      <c r="C323" s="36"/>
      <c r="D323" s="36"/>
      <c r="E323" s="43" t="s">
        <v>11</v>
      </c>
      <c r="F323" s="48" t="s">
        <v>68</v>
      </c>
      <c r="G323" s="320">
        <v>7000</v>
      </c>
      <c r="H323" s="320">
        <v>7000</v>
      </c>
      <c r="I323" s="320">
        <v>1727</v>
      </c>
      <c r="J323" s="703">
        <f t="shared" si="11"/>
        <v>0.24671428571428572</v>
      </c>
    </row>
    <row r="324" spans="1:10" ht="12.75">
      <c r="A324" s="35"/>
      <c r="B324" s="36"/>
      <c r="C324" s="36"/>
      <c r="D324" s="36"/>
      <c r="E324" s="43" t="s">
        <v>11</v>
      </c>
      <c r="F324" s="48" t="s">
        <v>190</v>
      </c>
      <c r="G324" s="320">
        <v>4000</v>
      </c>
      <c r="H324" s="320">
        <v>4000</v>
      </c>
      <c r="I324" s="320">
        <v>500</v>
      </c>
      <c r="J324" s="703">
        <f t="shared" si="11"/>
        <v>0.125</v>
      </c>
    </row>
    <row r="325" spans="1:10" ht="12.75">
      <c r="A325" s="35"/>
      <c r="B325" s="36"/>
      <c r="C325" s="36"/>
      <c r="D325" s="36"/>
      <c r="E325" s="43" t="s">
        <v>11</v>
      </c>
      <c r="F325" s="48" t="s">
        <v>152</v>
      </c>
      <c r="G325" s="320">
        <v>500</v>
      </c>
      <c r="H325" s="320">
        <v>500</v>
      </c>
      <c r="I325" s="320">
        <v>120</v>
      </c>
      <c r="J325" s="703">
        <f t="shared" si="11"/>
        <v>0.24</v>
      </c>
    </row>
    <row r="326" spans="1:10" ht="12.75">
      <c r="A326" s="35"/>
      <c r="B326" s="36"/>
      <c r="C326" s="36"/>
      <c r="D326" s="36"/>
      <c r="E326" s="43" t="s">
        <v>11</v>
      </c>
      <c r="F326" s="48" t="s">
        <v>153</v>
      </c>
      <c r="G326" s="320">
        <v>1000</v>
      </c>
      <c r="H326" s="320">
        <v>1000</v>
      </c>
      <c r="I326" s="320">
        <v>394</v>
      </c>
      <c r="J326" s="703">
        <f t="shared" si="11"/>
        <v>0.394</v>
      </c>
    </row>
    <row r="327" spans="1:10" ht="12.75">
      <c r="A327" s="35"/>
      <c r="B327" s="36"/>
      <c r="C327" s="36"/>
      <c r="D327" s="36"/>
      <c r="E327" s="43" t="s">
        <v>11</v>
      </c>
      <c r="F327" s="48" t="s">
        <v>274</v>
      </c>
      <c r="G327" s="320">
        <v>50</v>
      </c>
      <c r="H327" s="320">
        <v>50</v>
      </c>
      <c r="I327" s="320"/>
      <c r="J327" s="703">
        <f t="shared" si="11"/>
        <v>0</v>
      </c>
    </row>
    <row r="328" spans="1:10" ht="12.75">
      <c r="A328" s="35"/>
      <c r="B328" s="36"/>
      <c r="C328" s="36"/>
      <c r="D328" s="36"/>
      <c r="E328" s="43" t="s">
        <v>11</v>
      </c>
      <c r="F328" s="48" t="s">
        <v>306</v>
      </c>
      <c r="G328" s="320">
        <v>8148</v>
      </c>
      <c r="H328" s="320">
        <v>8148</v>
      </c>
      <c r="I328" s="320">
        <v>5406</v>
      </c>
      <c r="J328" s="703">
        <f t="shared" si="11"/>
        <v>0.6634756995581738</v>
      </c>
    </row>
    <row r="329" spans="1:10" ht="12.75">
      <c r="A329" s="35"/>
      <c r="B329" s="36"/>
      <c r="C329" s="36"/>
      <c r="D329" s="36"/>
      <c r="E329" s="164" t="s">
        <v>11</v>
      </c>
      <c r="F329" s="48" t="s">
        <v>243</v>
      </c>
      <c r="G329" s="322">
        <v>9500</v>
      </c>
      <c r="H329" s="322">
        <v>9500</v>
      </c>
      <c r="I329" s="322">
        <v>4060</v>
      </c>
      <c r="J329" s="706">
        <f t="shared" si="11"/>
        <v>0.42736842105263156</v>
      </c>
    </row>
    <row r="330" spans="1:10" ht="13.5" thickBot="1">
      <c r="A330" s="46"/>
      <c r="B330" s="47"/>
      <c r="C330" s="47"/>
      <c r="D330" s="47"/>
      <c r="E330" s="178" t="s">
        <v>11</v>
      </c>
      <c r="F330" s="68" t="s">
        <v>699</v>
      </c>
      <c r="G330" s="316"/>
      <c r="H330" s="316"/>
      <c r="I330" s="341">
        <v>2242</v>
      </c>
      <c r="J330" s="706">
        <v>0</v>
      </c>
    </row>
    <row r="331" spans="1:10" s="30" customFormat="1" ht="13.5" thickBot="1">
      <c r="A331" s="44"/>
      <c r="B331" s="33" t="s">
        <v>154</v>
      </c>
      <c r="C331" s="34"/>
      <c r="D331" s="34"/>
      <c r="E331" s="34"/>
      <c r="F331" s="34"/>
      <c r="G331" s="310">
        <f>SUM(G333)</f>
        <v>5000</v>
      </c>
      <c r="H331" s="310">
        <f>SUM(H333)</f>
        <v>6558</v>
      </c>
      <c r="I331" s="310">
        <f>SUM(I333)</f>
        <v>1583</v>
      </c>
      <c r="J331" s="699">
        <f>I331/H331</f>
        <v>0.24138456846599574</v>
      </c>
    </row>
    <row r="332" spans="1:10" s="30" customFormat="1" ht="12.75">
      <c r="A332" s="205"/>
      <c r="B332" s="206"/>
      <c r="C332" s="207"/>
      <c r="D332" s="207"/>
      <c r="E332" s="207"/>
      <c r="F332" s="207"/>
      <c r="G332" s="323"/>
      <c r="H332" s="323"/>
      <c r="I332" s="323"/>
      <c r="J332" s="717"/>
    </row>
    <row r="333" spans="1:10" s="107" customFormat="1" ht="12.75">
      <c r="A333" s="146"/>
      <c r="B333" s="147"/>
      <c r="C333" s="39" t="s">
        <v>3</v>
      </c>
      <c r="D333" s="40" t="s">
        <v>4</v>
      </c>
      <c r="E333" s="40"/>
      <c r="F333" s="40"/>
      <c r="G333" s="313">
        <f>SUM(G334+G338)</f>
        <v>5000</v>
      </c>
      <c r="H333" s="313">
        <f>SUM(H334+H338)</f>
        <v>6558</v>
      </c>
      <c r="I333" s="313">
        <f>SUM(I334+I338)</f>
        <v>1583</v>
      </c>
      <c r="J333" s="702">
        <f>I333/H333</f>
        <v>0.24138456846599574</v>
      </c>
    </row>
    <row r="334" spans="1:10" s="30" customFormat="1" ht="12.75">
      <c r="A334" s="61"/>
      <c r="B334" s="62"/>
      <c r="C334" s="63"/>
      <c r="D334" s="64" t="s">
        <v>23</v>
      </c>
      <c r="E334" s="65" t="s">
        <v>24</v>
      </c>
      <c r="F334" s="65"/>
      <c r="G334" s="328">
        <f>SUM(G335)</f>
        <v>5000</v>
      </c>
      <c r="H334" s="328">
        <f>SUM(H335+H336)</f>
        <v>6558</v>
      </c>
      <c r="I334" s="328">
        <f>SUM(I335)</f>
        <v>1583</v>
      </c>
      <c r="J334" s="722">
        <f>I334/H334</f>
        <v>0.24138456846599574</v>
      </c>
    </row>
    <row r="335" spans="1:10" ht="12.75">
      <c r="A335" s="31"/>
      <c r="B335" s="29"/>
      <c r="C335" s="29"/>
      <c r="D335" s="29"/>
      <c r="E335" s="66" t="s">
        <v>11</v>
      </c>
      <c r="F335" s="48" t="s">
        <v>69</v>
      </c>
      <c r="G335" s="320">
        <v>5000</v>
      </c>
      <c r="H335" s="320">
        <v>5000</v>
      </c>
      <c r="I335" s="320">
        <v>1583</v>
      </c>
      <c r="J335" s="703">
        <f>I335/H335</f>
        <v>0.3166</v>
      </c>
    </row>
    <row r="336" spans="1:10" ht="12.75">
      <c r="A336" s="31"/>
      <c r="B336" s="29"/>
      <c r="C336" s="29"/>
      <c r="D336" s="29"/>
      <c r="E336" s="66" t="s">
        <v>11</v>
      </c>
      <c r="F336" s="48" t="s">
        <v>181</v>
      </c>
      <c r="G336" s="312"/>
      <c r="H336" s="320">
        <v>1558</v>
      </c>
      <c r="I336" s="312"/>
      <c r="J336" s="701"/>
    </row>
    <row r="337" spans="1:10" ht="12.75">
      <c r="A337" s="31"/>
      <c r="B337" s="29"/>
      <c r="C337" s="29"/>
      <c r="D337" s="29"/>
      <c r="E337" s="105" t="s">
        <v>11</v>
      </c>
      <c r="F337" s="48" t="s">
        <v>239</v>
      </c>
      <c r="G337" s="312"/>
      <c r="H337" s="312"/>
      <c r="I337" s="312"/>
      <c r="J337" s="701"/>
    </row>
    <row r="338" spans="1:10" ht="12.75">
      <c r="A338" s="31"/>
      <c r="B338" s="29"/>
      <c r="C338" s="29"/>
      <c r="D338" s="166" t="s">
        <v>233</v>
      </c>
      <c r="E338" s="167" t="s">
        <v>234</v>
      </c>
      <c r="F338" s="48"/>
      <c r="G338" s="312">
        <f>SUM(G339:G339)</f>
        <v>0</v>
      </c>
      <c r="H338" s="312">
        <f>SUM(H339:H339)</f>
        <v>0</v>
      </c>
      <c r="I338" s="312">
        <f>SUM(I339:I339)</f>
        <v>0</v>
      </c>
      <c r="J338" s="701">
        <v>0</v>
      </c>
    </row>
    <row r="339" spans="1:10" ht="12.75">
      <c r="A339" s="31"/>
      <c r="B339" s="29"/>
      <c r="C339" s="29"/>
      <c r="D339" s="29"/>
      <c r="E339" s="105" t="s">
        <v>11</v>
      </c>
      <c r="F339" s="48" t="s">
        <v>224</v>
      </c>
      <c r="G339" s="312"/>
      <c r="H339" s="312"/>
      <c r="I339" s="312"/>
      <c r="J339" s="701"/>
    </row>
    <row r="340" spans="1:10" ht="12.75">
      <c r="A340" s="35"/>
      <c r="B340" s="36"/>
      <c r="C340" s="36"/>
      <c r="D340" s="36"/>
      <c r="E340" s="43"/>
      <c r="F340" s="50"/>
      <c r="G340" s="314"/>
      <c r="H340" s="314"/>
      <c r="I340" s="314"/>
      <c r="J340" s="704"/>
    </row>
    <row r="341" spans="1:10" ht="13.5" thickBot="1">
      <c r="A341" s="46"/>
      <c r="B341" s="47"/>
      <c r="C341" s="47"/>
      <c r="D341" s="47"/>
      <c r="E341" s="67"/>
      <c r="F341" s="68"/>
      <c r="G341" s="316"/>
      <c r="H341" s="316"/>
      <c r="I341" s="316"/>
      <c r="J341" s="709"/>
    </row>
    <row r="342" spans="1:10" s="30" customFormat="1" ht="13.5" thickBot="1">
      <c r="A342" s="44"/>
      <c r="B342" s="33" t="s">
        <v>70</v>
      </c>
      <c r="C342" s="34"/>
      <c r="D342" s="34"/>
      <c r="E342" s="34"/>
      <c r="F342" s="34"/>
      <c r="G342" s="310">
        <f>SUM(G344+G348)</f>
        <v>50389</v>
      </c>
      <c r="H342" s="310">
        <f>SUM(H344+H348)</f>
        <v>50389</v>
      </c>
      <c r="I342" s="310">
        <f>SUM(I344+I348)</f>
        <v>17024</v>
      </c>
      <c r="J342" s="699">
        <f>I342/H342</f>
        <v>0.33785151521165335</v>
      </c>
    </row>
    <row r="343" spans="1:10" s="30" customFormat="1" ht="12.75">
      <c r="A343" s="31"/>
      <c r="B343" s="29"/>
      <c r="C343" s="29"/>
      <c r="D343" s="29"/>
      <c r="E343" s="29"/>
      <c r="F343" s="29"/>
      <c r="G343" s="325"/>
      <c r="H343" s="325"/>
      <c r="I343" s="325"/>
      <c r="J343" s="719"/>
    </row>
    <row r="344" spans="1:10" ht="12.75">
      <c r="A344" s="31"/>
      <c r="B344" s="29"/>
      <c r="C344" s="39" t="s">
        <v>3</v>
      </c>
      <c r="D344" s="40" t="s">
        <v>4</v>
      </c>
      <c r="E344" s="41"/>
      <c r="F344" s="41"/>
      <c r="G344" s="313">
        <f>SUM(G345:G346)</f>
        <v>41363</v>
      </c>
      <c r="H344" s="313">
        <f>SUM(H345:H346)</f>
        <v>41363</v>
      </c>
      <c r="I344" s="313">
        <f>SUM(I345:I346)</f>
        <v>16226</v>
      </c>
      <c r="J344" s="702">
        <f>I344/H344</f>
        <v>0.39228295819935693</v>
      </c>
    </row>
    <row r="345" spans="1:10" ht="12.75">
      <c r="A345" s="35"/>
      <c r="B345" s="36"/>
      <c r="C345" s="36"/>
      <c r="D345" s="42" t="s">
        <v>14</v>
      </c>
      <c r="E345" s="38" t="s">
        <v>226</v>
      </c>
      <c r="F345" s="38"/>
      <c r="G345" s="312">
        <v>41363</v>
      </c>
      <c r="H345" s="312">
        <v>41363</v>
      </c>
      <c r="I345" s="312">
        <v>16226</v>
      </c>
      <c r="J345" s="701">
        <f>I345/H345</f>
        <v>0.39228295819935693</v>
      </c>
    </row>
    <row r="346" spans="1:10" ht="12.75">
      <c r="A346" s="35"/>
      <c r="B346" s="36"/>
      <c r="C346" s="36"/>
      <c r="D346" s="42" t="s">
        <v>23</v>
      </c>
      <c r="E346" s="38" t="s">
        <v>24</v>
      </c>
      <c r="F346" s="38"/>
      <c r="G346" s="312"/>
      <c r="H346" s="312"/>
      <c r="I346" s="312"/>
      <c r="J346" s="701"/>
    </row>
    <row r="347" spans="1:10" ht="12.75">
      <c r="A347" s="35"/>
      <c r="B347" s="36"/>
      <c r="C347" s="36"/>
      <c r="D347" s="36"/>
      <c r="E347" s="36"/>
      <c r="F347" s="36"/>
      <c r="G347" s="312"/>
      <c r="H347" s="312"/>
      <c r="I347" s="312"/>
      <c r="J347" s="701"/>
    </row>
    <row r="348" spans="1:10" ht="12.75">
      <c r="A348" s="35"/>
      <c r="B348" s="36"/>
      <c r="C348" s="39" t="s">
        <v>7</v>
      </c>
      <c r="D348" s="40" t="s">
        <v>8</v>
      </c>
      <c r="E348" s="41"/>
      <c r="F348" s="41"/>
      <c r="G348" s="313">
        <f>SUM(G349+G352+G355)</f>
        <v>9026</v>
      </c>
      <c r="H348" s="313">
        <f>SUM(H349+H352+H355)</f>
        <v>9026</v>
      </c>
      <c r="I348" s="313">
        <f>SUM(I349+I352+I355)</f>
        <v>798</v>
      </c>
      <c r="J348" s="702">
        <f>I348/H348</f>
        <v>0.08841125637048526</v>
      </c>
    </row>
    <row r="349" spans="1:10" ht="12.75">
      <c r="A349" s="35"/>
      <c r="B349" s="36"/>
      <c r="C349" s="36"/>
      <c r="D349" s="42" t="s">
        <v>9</v>
      </c>
      <c r="E349" s="38" t="s">
        <v>10</v>
      </c>
      <c r="F349" s="38"/>
      <c r="G349" s="312">
        <f>SUM(G350:G350)</f>
        <v>348</v>
      </c>
      <c r="H349" s="312">
        <f>SUM(H350:H350)</f>
        <v>348</v>
      </c>
      <c r="I349" s="312">
        <f>SUM(I350:I350)</f>
        <v>0</v>
      </c>
      <c r="J349" s="701">
        <f>I349/H349</f>
        <v>0</v>
      </c>
    </row>
    <row r="350" spans="1:10" s="93" customFormat="1" ht="12.75">
      <c r="A350" s="92"/>
      <c r="B350" s="50"/>
      <c r="C350" s="50"/>
      <c r="D350" s="83"/>
      <c r="E350" s="749" t="s">
        <v>229</v>
      </c>
      <c r="F350" s="48" t="s">
        <v>517</v>
      </c>
      <c r="G350" s="320">
        <v>348</v>
      </c>
      <c r="H350" s="320">
        <v>348</v>
      </c>
      <c r="I350" s="320">
        <v>0</v>
      </c>
      <c r="J350" s="703">
        <f>I350/H350</f>
        <v>0</v>
      </c>
    </row>
    <row r="351" spans="1:10" ht="12.75">
      <c r="A351" s="35"/>
      <c r="B351" s="36"/>
      <c r="C351" s="36"/>
      <c r="D351" s="42"/>
      <c r="E351" s="79"/>
      <c r="F351" s="41"/>
      <c r="G351" s="312"/>
      <c r="H351" s="312"/>
      <c r="I351" s="312"/>
      <c r="J351" s="701"/>
    </row>
    <row r="352" spans="1:10" ht="12.75">
      <c r="A352" s="35"/>
      <c r="B352" s="36"/>
      <c r="C352" s="36"/>
      <c r="D352" s="42" t="s">
        <v>12</v>
      </c>
      <c r="E352" s="240" t="s">
        <v>13</v>
      </c>
      <c r="F352" s="41"/>
      <c r="G352" s="312">
        <f>SUM(G353)</f>
        <v>8678</v>
      </c>
      <c r="H352" s="312">
        <f>SUM(H353)</f>
        <v>8678</v>
      </c>
      <c r="I352" s="312">
        <f>SUM(I353)</f>
        <v>798</v>
      </c>
      <c r="J352" s="701">
        <f>I352/H352</f>
        <v>0.09195667204424983</v>
      </c>
    </row>
    <row r="353" spans="1:10" s="93" customFormat="1" ht="12.75">
      <c r="A353" s="92"/>
      <c r="B353" s="50"/>
      <c r="C353" s="50"/>
      <c r="D353" s="83"/>
      <c r="E353" s="749" t="s">
        <v>11</v>
      </c>
      <c r="F353" s="59" t="s">
        <v>316</v>
      </c>
      <c r="G353" s="320">
        <v>8678</v>
      </c>
      <c r="H353" s="320">
        <v>8678</v>
      </c>
      <c r="I353" s="320">
        <v>798</v>
      </c>
      <c r="J353" s="703">
        <f>I353/H353</f>
        <v>0.09195667204424983</v>
      </c>
    </row>
    <row r="354" spans="1:10" ht="12.75">
      <c r="A354" s="35"/>
      <c r="B354" s="36"/>
      <c r="C354" s="36"/>
      <c r="D354" s="42"/>
      <c r="E354" s="79"/>
      <c r="F354" s="41"/>
      <c r="G354" s="312"/>
      <c r="H354" s="312"/>
      <c r="I354" s="312"/>
      <c r="J354" s="701"/>
    </row>
    <row r="355" spans="1:10" ht="12.75">
      <c r="A355" s="35"/>
      <c r="B355" s="36"/>
      <c r="C355" s="36"/>
      <c r="D355" s="175" t="s">
        <v>237</v>
      </c>
      <c r="E355" s="95" t="s">
        <v>38</v>
      </c>
      <c r="F355" s="41"/>
      <c r="G355" s="312">
        <f>SUM(G356)</f>
        <v>0</v>
      </c>
      <c r="H355" s="312">
        <f>SUM(H356)</f>
        <v>0</v>
      </c>
      <c r="I355" s="312">
        <f>SUM(I356)</f>
        <v>0</v>
      </c>
      <c r="J355" s="701">
        <v>0</v>
      </c>
    </row>
    <row r="356" spans="1:10" ht="12.75">
      <c r="A356" s="35"/>
      <c r="B356" s="36"/>
      <c r="C356" s="36"/>
      <c r="D356" s="175"/>
      <c r="E356" s="171" t="s">
        <v>229</v>
      </c>
      <c r="F356" s="38"/>
      <c r="G356" s="312"/>
      <c r="H356" s="312"/>
      <c r="I356" s="312"/>
      <c r="J356" s="701"/>
    </row>
    <row r="357" spans="1:10" ht="13.5" thickBot="1">
      <c r="A357" s="46"/>
      <c r="B357" s="47"/>
      <c r="C357" s="47"/>
      <c r="D357" s="343"/>
      <c r="E357" s="213"/>
      <c r="F357" s="47"/>
      <c r="G357" s="316"/>
      <c r="H357" s="316"/>
      <c r="I357" s="316"/>
      <c r="J357" s="709"/>
    </row>
    <row r="358" spans="1:10" s="30" customFormat="1" ht="13.5" thickBot="1">
      <c r="A358" s="44"/>
      <c r="B358" s="33" t="s">
        <v>244</v>
      </c>
      <c r="C358" s="34"/>
      <c r="D358" s="34"/>
      <c r="E358" s="34"/>
      <c r="F358" s="34"/>
      <c r="G358" s="310">
        <f>SUM(G360+G366)</f>
        <v>35103</v>
      </c>
      <c r="H358" s="310">
        <f>SUM(H360+H366)</f>
        <v>35103</v>
      </c>
      <c r="I358" s="310">
        <f>SUM(I360+I366)</f>
        <v>21716</v>
      </c>
      <c r="J358" s="699">
        <f>I358/H358</f>
        <v>0.6186365837677691</v>
      </c>
    </row>
    <row r="359" spans="1:10" s="30" customFormat="1" ht="12.75">
      <c r="A359" s="197"/>
      <c r="B359" s="198"/>
      <c r="C359" s="198"/>
      <c r="D359" s="198"/>
      <c r="E359" s="198"/>
      <c r="F359" s="198"/>
      <c r="G359" s="323"/>
      <c r="H359" s="323"/>
      <c r="I359" s="323"/>
      <c r="J359" s="717"/>
    </row>
    <row r="360" spans="1:10" ht="12.75">
      <c r="A360" s="31"/>
      <c r="B360" s="29"/>
      <c r="C360" s="39" t="s">
        <v>3</v>
      </c>
      <c r="D360" s="40" t="s">
        <v>4</v>
      </c>
      <c r="E360" s="41"/>
      <c r="F360" s="41"/>
      <c r="G360" s="313">
        <f>SUM(G361+G362+G363+G364)</f>
        <v>31626</v>
      </c>
      <c r="H360" s="313">
        <f>SUM(H361+H362+H363+H364)</f>
        <v>31626</v>
      </c>
      <c r="I360" s="313">
        <f>SUM(I361+I362+I363+I364)</f>
        <v>20396</v>
      </c>
      <c r="J360" s="702">
        <f>I360/H360</f>
        <v>0.6449124138367166</v>
      </c>
    </row>
    <row r="361" spans="1:10" ht="12.75">
      <c r="A361" s="35"/>
      <c r="B361" s="36"/>
      <c r="C361" s="36"/>
      <c r="D361" s="42" t="s">
        <v>19</v>
      </c>
      <c r="E361" s="38" t="s">
        <v>53</v>
      </c>
      <c r="F361" s="38"/>
      <c r="G361" s="312"/>
      <c r="H361" s="312"/>
      <c r="I361" s="312"/>
      <c r="J361" s="701"/>
    </row>
    <row r="362" spans="1:10" ht="12.75">
      <c r="A362" s="35"/>
      <c r="B362" s="36"/>
      <c r="C362" s="36"/>
      <c r="D362" s="42" t="s">
        <v>21</v>
      </c>
      <c r="E362" s="38" t="s">
        <v>22</v>
      </c>
      <c r="F362" s="38"/>
      <c r="G362" s="312"/>
      <c r="H362" s="312"/>
      <c r="I362" s="312"/>
      <c r="J362" s="701"/>
    </row>
    <row r="363" spans="1:10" ht="12.75">
      <c r="A363" s="35"/>
      <c r="B363" s="36"/>
      <c r="C363" s="36"/>
      <c r="D363" s="42" t="s">
        <v>14</v>
      </c>
      <c r="E363" s="38" t="s">
        <v>5</v>
      </c>
      <c r="F363" s="38"/>
      <c r="G363" s="312">
        <v>31626</v>
      </c>
      <c r="H363" s="312">
        <v>31626</v>
      </c>
      <c r="I363" s="312">
        <v>20396</v>
      </c>
      <c r="J363" s="701">
        <f>I363/H363</f>
        <v>0.6449124138367166</v>
      </c>
    </row>
    <row r="364" spans="1:10" ht="12.75">
      <c r="A364" s="35"/>
      <c r="B364" s="36"/>
      <c r="C364" s="36"/>
      <c r="D364" s="42" t="s">
        <v>23</v>
      </c>
      <c r="E364" s="38" t="s">
        <v>24</v>
      </c>
      <c r="F364" s="38"/>
      <c r="G364" s="312"/>
      <c r="H364" s="312"/>
      <c r="I364" s="312"/>
      <c r="J364" s="701"/>
    </row>
    <row r="365" spans="1:10" ht="12.75">
      <c r="A365" s="35"/>
      <c r="B365" s="36"/>
      <c r="C365" s="36"/>
      <c r="D365" s="36"/>
      <c r="E365" s="36"/>
      <c r="F365" s="36"/>
      <c r="G365" s="312"/>
      <c r="H365" s="312"/>
      <c r="I365" s="312"/>
      <c r="J365" s="701"/>
    </row>
    <row r="366" spans="1:10" ht="12.75">
      <c r="A366" s="35"/>
      <c r="B366" s="36"/>
      <c r="C366" s="39" t="s">
        <v>7</v>
      </c>
      <c r="D366" s="40" t="s">
        <v>8</v>
      </c>
      <c r="E366" s="41"/>
      <c r="F366" s="41"/>
      <c r="G366" s="313">
        <f>SUM(G367)</f>
        <v>3477</v>
      </c>
      <c r="H366" s="313">
        <f>SUM(H367)</f>
        <v>3477</v>
      </c>
      <c r="I366" s="313">
        <f>SUM(I367)</f>
        <v>1320</v>
      </c>
      <c r="J366" s="702">
        <f>I366/H366</f>
        <v>0.3796376186367558</v>
      </c>
    </row>
    <row r="367" spans="1:10" ht="12.75">
      <c r="A367" s="35"/>
      <c r="B367" s="36"/>
      <c r="C367" s="36"/>
      <c r="D367" s="42" t="s">
        <v>9</v>
      </c>
      <c r="E367" s="38" t="s">
        <v>10</v>
      </c>
      <c r="F367" s="38"/>
      <c r="G367" s="312">
        <f>SUM(G368:G370)</f>
        <v>3477</v>
      </c>
      <c r="H367" s="312">
        <f>SUM(H368:H370)</f>
        <v>3477</v>
      </c>
      <c r="I367" s="312">
        <f>SUM(I368:I370)</f>
        <v>1320</v>
      </c>
      <c r="J367" s="701">
        <f>I367/H367</f>
        <v>0.3796376186367558</v>
      </c>
    </row>
    <row r="368" spans="1:10" ht="12.75">
      <c r="A368" s="35"/>
      <c r="B368" s="36"/>
      <c r="C368" s="36"/>
      <c r="D368" s="36"/>
      <c r="E368" s="43" t="s">
        <v>11</v>
      </c>
      <c r="F368" s="48" t="s">
        <v>71</v>
      </c>
      <c r="G368" s="320">
        <v>1437</v>
      </c>
      <c r="H368" s="320">
        <v>1437</v>
      </c>
      <c r="I368" s="320">
        <v>0</v>
      </c>
      <c r="J368" s="703">
        <f>I368/H368</f>
        <v>0</v>
      </c>
    </row>
    <row r="369" spans="1:10" ht="12.75">
      <c r="A369" s="35"/>
      <c r="B369" s="36"/>
      <c r="C369" s="36"/>
      <c r="D369" s="36"/>
      <c r="E369" s="43" t="s">
        <v>11</v>
      </c>
      <c r="F369" s="301" t="s">
        <v>481</v>
      </c>
      <c r="G369" s="320">
        <v>1440</v>
      </c>
      <c r="H369" s="320">
        <v>1440</v>
      </c>
      <c r="I369" s="320">
        <v>1320</v>
      </c>
      <c r="J369" s="703">
        <f>I369/H369</f>
        <v>0.9166666666666666</v>
      </c>
    </row>
    <row r="370" spans="1:10" ht="12.75">
      <c r="A370" s="35"/>
      <c r="B370" s="36"/>
      <c r="C370" s="36"/>
      <c r="D370" s="36"/>
      <c r="E370" s="43" t="s">
        <v>11</v>
      </c>
      <c r="F370" s="601" t="s">
        <v>482</v>
      </c>
      <c r="G370" s="320">
        <v>600</v>
      </c>
      <c r="H370" s="320">
        <v>600</v>
      </c>
      <c r="I370" s="320">
        <v>0</v>
      </c>
      <c r="J370" s="703">
        <f>I370/H370</f>
        <v>0</v>
      </c>
    </row>
    <row r="371" spans="1:10" ht="12.75">
      <c r="A371" s="35"/>
      <c r="B371" s="36"/>
      <c r="C371" s="36"/>
      <c r="D371" s="36"/>
      <c r="E371" s="43"/>
      <c r="F371" s="50"/>
      <c r="G371" s="312"/>
      <c r="H371" s="312"/>
      <c r="I371" s="312"/>
      <c r="J371" s="701"/>
    </row>
    <row r="372" spans="1:10" ht="13.5" thickBot="1">
      <c r="A372" s="46"/>
      <c r="B372" s="47"/>
      <c r="C372" s="47"/>
      <c r="D372" s="47"/>
      <c r="E372" s="47"/>
      <c r="F372" s="47"/>
      <c r="G372" s="316"/>
      <c r="H372" s="316"/>
      <c r="I372" s="316"/>
      <c r="J372" s="709"/>
    </row>
    <row r="373" spans="1:10" s="30" customFormat="1" ht="13.5" thickBot="1">
      <c r="A373" s="44"/>
      <c r="B373" s="33" t="s">
        <v>72</v>
      </c>
      <c r="C373" s="34"/>
      <c r="D373" s="34"/>
      <c r="E373" s="34"/>
      <c r="F373" s="34"/>
      <c r="G373" s="310">
        <f>SUM(G375+G379)</f>
        <v>27900</v>
      </c>
      <c r="H373" s="310">
        <f>SUM(H375+H379)</f>
        <v>28284</v>
      </c>
      <c r="I373" s="310">
        <f>SUM(I375+I379)</f>
        <v>13036</v>
      </c>
      <c r="J373" s="699">
        <f>I373/H373</f>
        <v>0.4608966199971715</v>
      </c>
    </row>
    <row r="374" spans="1:10" s="30" customFormat="1" ht="12.75">
      <c r="A374" s="31"/>
      <c r="B374" s="29"/>
      <c r="C374" s="29"/>
      <c r="D374" s="29"/>
      <c r="E374" s="29"/>
      <c r="F374" s="29"/>
      <c r="G374" s="325"/>
      <c r="H374" s="325"/>
      <c r="I374" s="325"/>
      <c r="J374" s="719"/>
    </row>
    <row r="375" spans="1:10" ht="12.75">
      <c r="A375" s="31"/>
      <c r="B375" s="29"/>
      <c r="C375" s="39" t="s">
        <v>3</v>
      </c>
      <c r="D375" s="40" t="s">
        <v>4</v>
      </c>
      <c r="E375" s="41"/>
      <c r="F375" s="41"/>
      <c r="G375" s="313">
        <f>SUM(G376+G377)</f>
        <v>27900</v>
      </c>
      <c r="H375" s="313">
        <f>SUM(H376+H377)</f>
        <v>28284</v>
      </c>
      <c r="I375" s="313">
        <f>SUM(I376+I377)</f>
        <v>13036</v>
      </c>
      <c r="J375" s="702">
        <f>I375/H375</f>
        <v>0.4608966199971715</v>
      </c>
    </row>
    <row r="376" spans="1:10" ht="12.75">
      <c r="A376" s="35"/>
      <c r="B376" s="36"/>
      <c r="C376" s="36"/>
      <c r="D376" s="42" t="s">
        <v>14</v>
      </c>
      <c r="E376" s="38" t="s">
        <v>225</v>
      </c>
      <c r="F376" s="38"/>
      <c r="G376" s="312">
        <v>4900</v>
      </c>
      <c r="H376" s="312">
        <v>5284</v>
      </c>
      <c r="I376" s="312">
        <v>391</v>
      </c>
      <c r="J376" s="701">
        <f>I376/H376</f>
        <v>0.07399697199091597</v>
      </c>
    </row>
    <row r="377" spans="1:10" ht="12.75">
      <c r="A377" s="35"/>
      <c r="B377" s="36"/>
      <c r="C377" s="36"/>
      <c r="D377" s="42" t="s">
        <v>23</v>
      </c>
      <c r="E377" s="41" t="s">
        <v>24</v>
      </c>
      <c r="F377" s="38"/>
      <c r="G377" s="312">
        <v>23000</v>
      </c>
      <c r="H377" s="312">
        <v>23000</v>
      </c>
      <c r="I377" s="312">
        <v>12645</v>
      </c>
      <c r="J377" s="701">
        <f>I377/H377</f>
        <v>0.5497826086956522</v>
      </c>
    </row>
    <row r="378" spans="1:10" ht="12.75">
      <c r="A378" s="35"/>
      <c r="B378" s="36"/>
      <c r="C378" s="36"/>
      <c r="D378" s="42"/>
      <c r="E378" s="36"/>
      <c r="F378" s="36"/>
      <c r="G378" s="312"/>
      <c r="H378" s="312"/>
      <c r="I378" s="312"/>
      <c r="J378" s="701"/>
    </row>
    <row r="379" spans="1:10" s="107" customFormat="1" ht="12.75">
      <c r="A379" s="106"/>
      <c r="B379" s="58"/>
      <c r="C379" s="39" t="s">
        <v>7</v>
      </c>
      <c r="D379" s="40" t="s">
        <v>8</v>
      </c>
      <c r="E379" s="40"/>
      <c r="F379" s="40"/>
      <c r="G379" s="313">
        <f>SUM(G380+G383)</f>
        <v>0</v>
      </c>
      <c r="H379" s="313">
        <f>SUM(H380+H383)</f>
        <v>0</v>
      </c>
      <c r="I379" s="313">
        <f>SUM(I380+I383)</f>
        <v>0</v>
      </c>
      <c r="J379" s="702">
        <v>0</v>
      </c>
    </row>
    <row r="380" spans="1:10" ht="12.75">
      <c r="A380" s="35"/>
      <c r="B380" s="36"/>
      <c r="C380" s="36"/>
      <c r="D380" s="42" t="s">
        <v>9</v>
      </c>
      <c r="E380" s="38" t="s">
        <v>10</v>
      </c>
      <c r="F380" s="38"/>
      <c r="G380" s="312">
        <v>0</v>
      </c>
      <c r="H380" s="312">
        <v>0</v>
      </c>
      <c r="I380" s="312">
        <v>0</v>
      </c>
      <c r="J380" s="701">
        <v>0</v>
      </c>
    </row>
    <row r="381" spans="1:10" ht="12.75">
      <c r="A381" s="35"/>
      <c r="B381" s="36"/>
      <c r="C381" s="36"/>
      <c r="D381" s="36"/>
      <c r="E381" s="81"/>
      <c r="F381" s="54"/>
      <c r="G381" s="312"/>
      <c r="H381" s="312"/>
      <c r="I381" s="312"/>
      <c r="J381" s="701"/>
    </row>
    <row r="382" spans="1:10" ht="12.75">
      <c r="A382" s="35"/>
      <c r="B382" s="36"/>
      <c r="C382" s="36"/>
      <c r="D382" s="36"/>
      <c r="E382" s="43"/>
      <c r="F382" s="50"/>
      <c r="G382" s="312"/>
      <c r="H382" s="312"/>
      <c r="I382" s="312"/>
      <c r="J382" s="701"/>
    </row>
    <row r="383" spans="1:10" ht="12.75">
      <c r="A383" s="35"/>
      <c r="B383" s="36"/>
      <c r="C383" s="36"/>
      <c r="D383" s="42" t="s">
        <v>12</v>
      </c>
      <c r="E383" s="60" t="s">
        <v>13</v>
      </c>
      <c r="F383" s="59"/>
      <c r="G383" s="312">
        <v>0</v>
      </c>
      <c r="H383" s="312">
        <v>0</v>
      </c>
      <c r="I383" s="312">
        <v>0</v>
      </c>
      <c r="J383" s="701">
        <v>0</v>
      </c>
    </row>
    <row r="384" spans="1:10" ht="13.5" thickBot="1">
      <c r="A384" s="46"/>
      <c r="B384" s="47"/>
      <c r="C384" s="47"/>
      <c r="D384" s="47"/>
      <c r="E384" s="67"/>
      <c r="F384" s="68"/>
      <c r="G384" s="316"/>
      <c r="H384" s="316"/>
      <c r="I384" s="316"/>
      <c r="J384" s="709"/>
    </row>
    <row r="385" spans="1:10" s="30" customFormat="1" ht="13.5" thickBot="1">
      <c r="A385" s="44"/>
      <c r="B385" s="33" t="s">
        <v>73</v>
      </c>
      <c r="C385" s="34"/>
      <c r="D385" s="34"/>
      <c r="E385" s="34"/>
      <c r="F385" s="34"/>
      <c r="G385" s="310">
        <f>SUM(G387+G391)</f>
        <v>13500</v>
      </c>
      <c r="H385" s="310">
        <f>SUM(H387+H391)</f>
        <v>13500</v>
      </c>
      <c r="I385" s="310">
        <f>SUM(I387+I391)</f>
        <v>6050</v>
      </c>
      <c r="J385" s="699">
        <f>I385/H385</f>
        <v>0.44814814814814813</v>
      </c>
    </row>
    <row r="386" spans="1:10" s="30" customFormat="1" ht="12.75">
      <c r="A386" s="31"/>
      <c r="B386" s="29"/>
      <c r="C386" s="29"/>
      <c r="D386" s="29"/>
      <c r="E386" s="29"/>
      <c r="F386" s="29"/>
      <c r="G386" s="325"/>
      <c r="H386" s="325"/>
      <c r="I386" s="325"/>
      <c r="J386" s="719"/>
    </row>
    <row r="387" spans="1:10" ht="12.75">
      <c r="A387" s="31"/>
      <c r="B387" s="29"/>
      <c r="C387" s="39" t="s">
        <v>3</v>
      </c>
      <c r="D387" s="40" t="s">
        <v>4</v>
      </c>
      <c r="E387" s="41"/>
      <c r="F387" s="41"/>
      <c r="G387" s="313">
        <f>SUM(G388+G389)</f>
        <v>13500</v>
      </c>
      <c r="H387" s="313">
        <f>SUM(H388+H389)</f>
        <v>13500</v>
      </c>
      <c r="I387" s="313">
        <f>SUM(I388+I389)</f>
        <v>6050</v>
      </c>
      <c r="J387" s="702">
        <f>I387/H387</f>
        <v>0.44814814814814813</v>
      </c>
    </row>
    <row r="388" spans="1:10" ht="12.75">
      <c r="A388" s="35"/>
      <c r="B388" s="36"/>
      <c r="C388" s="36"/>
      <c r="D388" s="42" t="s">
        <v>14</v>
      </c>
      <c r="E388" s="38" t="s">
        <v>5</v>
      </c>
      <c r="F388" s="38"/>
      <c r="G388" s="312">
        <v>13500</v>
      </c>
      <c r="H388" s="312">
        <v>13500</v>
      </c>
      <c r="I388" s="312">
        <v>6050</v>
      </c>
      <c r="J388" s="701">
        <f>I388/H388</f>
        <v>0.44814814814814813</v>
      </c>
    </row>
    <row r="389" spans="1:10" ht="12.75">
      <c r="A389" s="35"/>
      <c r="B389" s="36"/>
      <c r="C389" s="36"/>
      <c r="D389" s="42" t="s">
        <v>23</v>
      </c>
      <c r="E389" s="38" t="s">
        <v>24</v>
      </c>
      <c r="F389" s="38"/>
      <c r="G389" s="312"/>
      <c r="H389" s="312"/>
      <c r="I389" s="312"/>
      <c r="J389" s="701"/>
    </row>
    <row r="390" spans="1:10" ht="12.75">
      <c r="A390" s="35"/>
      <c r="B390" s="36"/>
      <c r="C390" s="36"/>
      <c r="D390" s="36"/>
      <c r="E390" s="36"/>
      <c r="F390" s="36"/>
      <c r="G390" s="312"/>
      <c r="H390" s="312"/>
      <c r="I390" s="312"/>
      <c r="J390" s="701"/>
    </row>
    <row r="391" spans="1:10" ht="12.75">
      <c r="A391" s="35"/>
      <c r="B391" s="36"/>
      <c r="C391" s="39" t="s">
        <v>7</v>
      </c>
      <c r="D391" s="40" t="s">
        <v>8</v>
      </c>
      <c r="E391" s="41"/>
      <c r="F391" s="41"/>
      <c r="G391" s="313">
        <f>SUM(G392)</f>
        <v>0</v>
      </c>
      <c r="H391" s="313">
        <f>SUM(H392)</f>
        <v>0</v>
      </c>
      <c r="I391" s="313">
        <f>SUM(I392)</f>
        <v>0</v>
      </c>
      <c r="J391" s="702">
        <v>0</v>
      </c>
    </row>
    <row r="392" spans="1:10" ht="12.75">
      <c r="A392" s="35"/>
      <c r="B392" s="36"/>
      <c r="C392" s="36"/>
      <c r="D392" s="42" t="s">
        <v>9</v>
      </c>
      <c r="E392" s="38" t="s">
        <v>10</v>
      </c>
      <c r="F392" s="38"/>
      <c r="G392" s="312">
        <v>0</v>
      </c>
      <c r="H392" s="312">
        <v>0</v>
      </c>
      <c r="I392" s="312">
        <v>0</v>
      </c>
      <c r="J392" s="701">
        <v>0</v>
      </c>
    </row>
    <row r="393" spans="1:10" ht="13.5" thickBot="1">
      <c r="A393" s="35"/>
      <c r="B393" s="36"/>
      <c r="C393" s="36"/>
      <c r="D393" s="36"/>
      <c r="E393" s="36"/>
      <c r="F393" s="36"/>
      <c r="G393" s="314"/>
      <c r="H393" s="314"/>
      <c r="I393" s="314"/>
      <c r="J393" s="704"/>
    </row>
    <row r="394" spans="1:10" s="30" customFormat="1" ht="13.5" thickBot="1">
      <c r="A394" s="44"/>
      <c r="B394" s="33" t="s">
        <v>74</v>
      </c>
      <c r="C394" s="34"/>
      <c r="D394" s="34"/>
      <c r="E394" s="34"/>
      <c r="F394" s="34"/>
      <c r="G394" s="310">
        <f>SUM(G396)</f>
        <v>0</v>
      </c>
      <c r="H394" s="310">
        <f>SUM(H396)</f>
        <v>0</v>
      </c>
      <c r="I394" s="310">
        <f>SUM(I396)</f>
        <v>0</v>
      </c>
      <c r="J394" s="699">
        <v>0</v>
      </c>
    </row>
    <row r="395" spans="1:10" s="30" customFormat="1" ht="12.75">
      <c r="A395" s="197"/>
      <c r="B395" s="198"/>
      <c r="C395" s="198"/>
      <c r="D395" s="198"/>
      <c r="E395" s="198"/>
      <c r="F395" s="198"/>
      <c r="G395" s="323"/>
      <c r="H395" s="323"/>
      <c r="I395" s="323"/>
      <c r="J395" s="717"/>
    </row>
    <row r="396" spans="1:10" ht="12.75">
      <c r="A396" s="31"/>
      <c r="B396" s="29"/>
      <c r="C396" s="39" t="s">
        <v>3</v>
      </c>
      <c r="D396" s="40" t="s">
        <v>4</v>
      </c>
      <c r="E396" s="41"/>
      <c r="F396" s="41"/>
      <c r="G396" s="313">
        <f>SUM(G397:G398)</f>
        <v>0</v>
      </c>
      <c r="H396" s="313">
        <f>SUM(H397:H398)</f>
        <v>0</v>
      </c>
      <c r="I396" s="313">
        <f>SUM(I397:I398)</f>
        <v>0</v>
      </c>
      <c r="J396" s="702">
        <v>0</v>
      </c>
    </row>
    <row r="397" spans="1:10" ht="12.75">
      <c r="A397" s="35"/>
      <c r="B397" s="36"/>
      <c r="C397" s="36"/>
      <c r="D397" s="42" t="s">
        <v>14</v>
      </c>
      <c r="E397" s="38" t="s">
        <v>5</v>
      </c>
      <c r="F397" s="38"/>
      <c r="G397" s="312"/>
      <c r="H397" s="312"/>
      <c r="I397" s="312"/>
      <c r="J397" s="701"/>
    </row>
    <row r="398" spans="1:10" ht="12.75">
      <c r="A398" s="35"/>
      <c r="B398" s="36"/>
      <c r="C398" s="36"/>
      <c r="D398" s="42" t="s">
        <v>23</v>
      </c>
      <c r="E398" s="38" t="s">
        <v>24</v>
      </c>
      <c r="F398" s="38"/>
      <c r="G398" s="312"/>
      <c r="H398" s="312"/>
      <c r="I398" s="312"/>
      <c r="J398" s="701"/>
    </row>
    <row r="399" spans="1:10" s="139" customFormat="1" ht="11.25">
      <c r="A399" s="137"/>
      <c r="B399" s="138"/>
      <c r="C399" s="138"/>
      <c r="D399" s="138"/>
      <c r="E399" s="141"/>
      <c r="F399" s="138"/>
      <c r="G399" s="329"/>
      <c r="H399" s="329"/>
      <c r="I399" s="329"/>
      <c r="J399" s="723"/>
    </row>
    <row r="400" spans="1:10" ht="13.5" thickBot="1">
      <c r="A400" s="46"/>
      <c r="B400" s="47"/>
      <c r="C400" s="47"/>
      <c r="D400" s="47"/>
      <c r="E400" s="67"/>
      <c r="F400" s="47"/>
      <c r="G400" s="316"/>
      <c r="H400" s="316"/>
      <c r="I400" s="316"/>
      <c r="J400" s="709"/>
    </row>
    <row r="401" spans="1:10" s="145" customFormat="1" ht="21.75" customHeight="1" thickBot="1">
      <c r="A401" s="142" t="s">
        <v>0</v>
      </c>
      <c r="B401" s="143" t="s">
        <v>75</v>
      </c>
      <c r="C401" s="144"/>
      <c r="D401" s="144"/>
      <c r="E401" s="144"/>
      <c r="F401" s="144"/>
      <c r="G401" s="330">
        <f>SUM(G403+G412+G418+G420+G422+G424+G426)</f>
        <v>3104949</v>
      </c>
      <c r="H401" s="330">
        <f>SUM(H403+H412+H418+H420+H422+H424+H426)</f>
        <v>3540065</v>
      </c>
      <c r="I401" s="330">
        <f>SUM(I403+I412+I418+I420+I422+I424+I426)</f>
        <v>1076443</v>
      </c>
      <c r="J401" s="724">
        <f>I401/H401</f>
        <v>0.3040743602165497</v>
      </c>
    </row>
    <row r="402" spans="1:10" ht="12.75">
      <c r="A402" s="27"/>
      <c r="B402" s="28"/>
      <c r="C402" s="28"/>
      <c r="D402" s="28"/>
      <c r="E402" s="28"/>
      <c r="F402" s="28"/>
      <c r="G402" s="321"/>
      <c r="H402" s="321"/>
      <c r="I402" s="321"/>
      <c r="J402" s="712"/>
    </row>
    <row r="403" spans="1:10" ht="12.75">
      <c r="A403" s="35"/>
      <c r="B403" s="36"/>
      <c r="C403" s="39" t="s">
        <v>3</v>
      </c>
      <c r="D403" s="40" t="s">
        <v>4</v>
      </c>
      <c r="E403" s="41"/>
      <c r="F403" s="41"/>
      <c r="G403" s="313">
        <f>SUM(G404:G410)</f>
        <v>1335924</v>
      </c>
      <c r="H403" s="313">
        <f>SUM(H404:H410)</f>
        <v>1391107</v>
      </c>
      <c r="I403" s="313">
        <f>SUM(I404:I410)</f>
        <v>634563</v>
      </c>
      <c r="J403" s="702">
        <f aca="true" t="shared" si="12" ref="J403:J408">I403/H403</f>
        <v>0.45615685924950417</v>
      </c>
    </row>
    <row r="404" spans="1:10" ht="12.75">
      <c r="A404" s="35"/>
      <c r="B404" s="36"/>
      <c r="C404" s="36"/>
      <c r="D404" s="42" t="s">
        <v>19</v>
      </c>
      <c r="E404" s="38" t="s">
        <v>53</v>
      </c>
      <c r="F404" s="38"/>
      <c r="G404" s="312">
        <f>SUM(G38+G74+G84+G165+G178+G189+G212+G220+G280+G288+G319+G361)</f>
        <v>289980</v>
      </c>
      <c r="H404" s="312">
        <f>SUM(H38+H74+H84+H165+H178+H189+H212+H220+H280+H288+H319+H361)</f>
        <v>287915</v>
      </c>
      <c r="I404" s="312">
        <f>SUM(I38+I74+I84+I165+I178+I189+I212+I220+I280+I288+I319+I361)</f>
        <v>138694</v>
      </c>
      <c r="J404" s="701">
        <f t="shared" si="12"/>
        <v>0.48171856277026204</v>
      </c>
    </row>
    <row r="405" spans="1:10" ht="12.75">
      <c r="A405" s="35"/>
      <c r="B405" s="36"/>
      <c r="C405" s="36"/>
      <c r="D405" s="42" t="s">
        <v>21</v>
      </c>
      <c r="E405" s="38" t="s">
        <v>22</v>
      </c>
      <c r="F405" s="38"/>
      <c r="G405" s="312">
        <f>SUM(G39+G75+G85+G166+G179+G190+G205+G213+G221+G281+G289+G320+G362)</f>
        <v>94320</v>
      </c>
      <c r="H405" s="312">
        <f>SUM(H39+H75+H85+H166+H179+H190+H205+H213+H221+H281+H289+H320+H362)</f>
        <v>93664</v>
      </c>
      <c r="I405" s="312">
        <f>SUM(I39+I75+I85+I166+I179+I190+I205+I213+I221+I281+I289+I320+I362)</f>
        <v>43160</v>
      </c>
      <c r="J405" s="701">
        <f t="shared" si="12"/>
        <v>0.46079603689784765</v>
      </c>
    </row>
    <row r="406" spans="1:10" ht="12.75">
      <c r="A406" s="35"/>
      <c r="B406" s="36"/>
      <c r="C406" s="36"/>
      <c r="D406" s="42" t="s">
        <v>14</v>
      </c>
      <c r="E406" s="38" t="s">
        <v>5</v>
      </c>
      <c r="F406" s="38"/>
      <c r="G406" s="312">
        <f>SUM(G9+G17+G40+G60+G76+G86+G167+G180+G191+G204+G214+G222+G244+G255+G282+G290+G307+G321+G345+G363+G376+G388+G397)</f>
        <v>634513</v>
      </c>
      <c r="H406" s="312">
        <f>SUM(H9+H17+H40+H60+H76+H86+H167+H180+H191+H204+H214+H222+H244+H255+H282+H290+H307+H321+H345+H363+H376+H388+H397)</f>
        <v>692883</v>
      </c>
      <c r="I406" s="312">
        <f>SUM(I9+I17+I40+I60+I76+I86+I167+I180+I191+I204+I214+I222+I244+I255+I282+I290+I307+I321+I345+I363+I376+I388+I397)</f>
        <v>293003</v>
      </c>
      <c r="J406" s="701">
        <f t="shared" si="12"/>
        <v>0.4228751463089728</v>
      </c>
    </row>
    <row r="407" spans="1:10" ht="12.75">
      <c r="A407" s="35"/>
      <c r="B407" s="36"/>
      <c r="C407" s="36"/>
      <c r="D407" s="42" t="s">
        <v>23</v>
      </c>
      <c r="E407" s="38" t="s">
        <v>24</v>
      </c>
      <c r="F407" s="38"/>
      <c r="G407" s="312">
        <f>SUM(G41+G87+G169+G181+G192+G291+G303+G312+G322+G334+G346+G364+G377+G389+G398)</f>
        <v>175226</v>
      </c>
      <c r="H407" s="312">
        <f>SUM(H41+H87+H169+H181+H192+H291+H303+H312+H322+H334+H346+H364+H377+H389+H398)</f>
        <v>174760</v>
      </c>
      <c r="I407" s="312">
        <f>SUM(I41+I87+I169+I181+I192+I291+I322+I334+I346+I364+I377+I389+I398+I215)</f>
        <v>78786</v>
      </c>
      <c r="J407" s="701">
        <f t="shared" si="12"/>
        <v>0.4508239871824216</v>
      </c>
    </row>
    <row r="408" spans="1:10" ht="12.75">
      <c r="A408" s="35"/>
      <c r="B408" s="36"/>
      <c r="C408" s="36"/>
      <c r="D408" s="168" t="s">
        <v>81</v>
      </c>
      <c r="E408" s="167" t="s">
        <v>234</v>
      </c>
      <c r="F408" s="48"/>
      <c r="G408" s="312">
        <f>SUM(G168+G338)</f>
        <v>75</v>
      </c>
      <c r="H408" s="312">
        <f>SUM(H168+H338)</f>
        <v>75</v>
      </c>
      <c r="I408" s="312">
        <f>SUM(I168+I338)</f>
        <v>0</v>
      </c>
      <c r="J408" s="701">
        <f t="shared" si="12"/>
        <v>0</v>
      </c>
    </row>
    <row r="409" spans="1:10" ht="12.75">
      <c r="A409" s="35"/>
      <c r="B409" s="36"/>
      <c r="C409" s="36"/>
      <c r="D409" s="73" t="s">
        <v>173</v>
      </c>
      <c r="E409" s="41" t="s">
        <v>183</v>
      </c>
      <c r="F409" s="38"/>
      <c r="G409" s="312">
        <f>SUM(G99)</f>
        <v>0</v>
      </c>
      <c r="H409" s="312">
        <f>SUM(H99)</f>
        <v>0</v>
      </c>
      <c r="I409" s="312">
        <f>SUM(I99)</f>
        <v>0</v>
      </c>
      <c r="J409" s="701">
        <v>0</v>
      </c>
    </row>
    <row r="410" spans="1:10" ht="12.75">
      <c r="A410" s="35"/>
      <c r="B410" s="36"/>
      <c r="C410" s="36"/>
      <c r="D410" s="42" t="s">
        <v>176</v>
      </c>
      <c r="E410" s="78" t="s">
        <v>180</v>
      </c>
      <c r="F410" s="77"/>
      <c r="G410" s="312">
        <f>SUM(G101+G170+G193)</f>
        <v>141810</v>
      </c>
      <c r="H410" s="312">
        <f>SUM(H101+H170+H193)</f>
        <v>141810</v>
      </c>
      <c r="I410" s="312">
        <f>SUM(I101+I170+I193)</f>
        <v>80920</v>
      </c>
      <c r="J410" s="701">
        <f>I410/H410</f>
        <v>0.5706226641280586</v>
      </c>
    </row>
    <row r="411" spans="1:10" ht="12.75">
      <c r="A411" s="35"/>
      <c r="B411" s="36"/>
      <c r="C411" s="36"/>
      <c r="D411" s="36"/>
      <c r="E411" s="36"/>
      <c r="F411" s="36"/>
      <c r="G411" s="312"/>
      <c r="H411" s="312"/>
      <c r="I411" s="312"/>
      <c r="J411" s="701"/>
    </row>
    <row r="412" spans="1:10" ht="12.75">
      <c r="A412" s="35"/>
      <c r="B412" s="36"/>
      <c r="C412" s="39" t="s">
        <v>7</v>
      </c>
      <c r="D412" s="40" t="s">
        <v>8</v>
      </c>
      <c r="E412" s="41"/>
      <c r="F412" s="41"/>
      <c r="G412" s="313">
        <f>SUM(G413:G416)</f>
        <v>274564</v>
      </c>
      <c r="H412" s="313">
        <f>SUM(H413:H416)</f>
        <v>652580</v>
      </c>
      <c r="I412" s="313">
        <f>SUM(I413:I416)</f>
        <v>296818</v>
      </c>
      <c r="J412" s="702">
        <f>I412/H412</f>
        <v>0.45483772104569553</v>
      </c>
    </row>
    <row r="413" spans="1:10" ht="12.75">
      <c r="A413" s="35"/>
      <c r="B413" s="36"/>
      <c r="C413" s="36"/>
      <c r="D413" s="42" t="s">
        <v>9</v>
      </c>
      <c r="E413" s="38" t="s">
        <v>10</v>
      </c>
      <c r="F413" s="38"/>
      <c r="G413" s="312">
        <f>SUM(G12+G20+G44+G63+G79+G115+G173+G183+G197+G208+G225+G247+G258+G349+G367+G380+G392)</f>
        <v>145669</v>
      </c>
      <c r="H413" s="312">
        <f>SUM(H12+H20+H44+H63+H79+H115+H173+H183+H197+H208+H225+H247+H258+H349+H367+H380+H392)</f>
        <v>501501</v>
      </c>
      <c r="I413" s="312">
        <f>SUM(I12+I20+I44+I63+I79+I115+I173+I183+I197+I208+I225+I247+I258+I349+I367+I380+I392)</f>
        <v>160595</v>
      </c>
      <c r="J413" s="701">
        <f>I413/H413</f>
        <v>0.32022867352208667</v>
      </c>
    </row>
    <row r="414" spans="1:10" ht="12.75">
      <c r="A414" s="35"/>
      <c r="B414" s="36"/>
      <c r="C414" s="36"/>
      <c r="D414" s="42" t="s">
        <v>12</v>
      </c>
      <c r="E414" s="38" t="s">
        <v>13</v>
      </c>
      <c r="F414" s="38"/>
      <c r="G414" s="312">
        <f>SUM(G28+G48+G67+G122+G352+G383+G234)</f>
        <v>117655</v>
      </c>
      <c r="H414" s="312">
        <f>SUM(H28+H48+H67+H122+H352+H383+H234)</f>
        <v>139690</v>
      </c>
      <c r="I414" s="312">
        <f>SUM(I28+I48+I67+I122+I352+I383+I234)</f>
        <v>136074</v>
      </c>
      <c r="J414" s="701">
        <f>I414/H414</f>
        <v>0.9741141098145895</v>
      </c>
    </row>
    <row r="415" spans="1:10" ht="12.75">
      <c r="A415" s="35"/>
      <c r="B415" s="36"/>
      <c r="C415" s="36"/>
      <c r="D415" s="42" t="s">
        <v>26</v>
      </c>
      <c r="E415" s="41" t="s">
        <v>38</v>
      </c>
      <c r="F415" s="41"/>
      <c r="G415" s="312">
        <f>SUM(G34+G124+G199+G237+G250+G355)</f>
        <v>11240</v>
      </c>
      <c r="H415" s="312">
        <f>SUM(H34+H124+H199+H237+H250+H355)</f>
        <v>11389</v>
      </c>
      <c r="I415" s="312">
        <f>SUM(I34+I124+I199+I237+I250+I355)</f>
        <v>149</v>
      </c>
      <c r="J415" s="701">
        <f>I415/H415</f>
        <v>0.013082799192203003</v>
      </c>
    </row>
    <row r="416" spans="1:10" ht="12.75">
      <c r="A416" s="35"/>
      <c r="B416" s="36"/>
      <c r="C416" s="36"/>
      <c r="D416" s="73" t="s">
        <v>246</v>
      </c>
      <c r="E416" s="99" t="s">
        <v>242</v>
      </c>
      <c r="F416" s="300"/>
      <c r="G416" s="312"/>
      <c r="H416" s="312"/>
      <c r="I416" s="312"/>
      <c r="J416" s="701"/>
    </row>
    <row r="417" spans="1:10" ht="12.75">
      <c r="A417" s="35"/>
      <c r="B417" s="36"/>
      <c r="C417" s="36"/>
      <c r="D417" s="36"/>
      <c r="E417" s="36"/>
      <c r="F417" s="36"/>
      <c r="G417" s="312"/>
      <c r="H417" s="312"/>
      <c r="I417" s="312"/>
      <c r="J417" s="701"/>
    </row>
    <row r="418" spans="1:10" ht="12.75">
      <c r="A418" s="35"/>
      <c r="B418" s="36"/>
      <c r="C418" s="39" t="s">
        <v>39</v>
      </c>
      <c r="D418" s="40" t="s">
        <v>76</v>
      </c>
      <c r="E418" s="41"/>
      <c r="F418" s="41"/>
      <c r="G418" s="313">
        <f>SUM(G127)</f>
        <v>62000</v>
      </c>
      <c r="H418" s="313">
        <f>SUM(H127)</f>
        <v>62000</v>
      </c>
      <c r="I418" s="313">
        <f>SUM(I127)</f>
        <v>62000</v>
      </c>
      <c r="J418" s="702">
        <f>I418/H418</f>
        <v>1</v>
      </c>
    </row>
    <row r="419" spans="1:10" ht="12.75">
      <c r="A419" s="35"/>
      <c r="B419" s="36"/>
      <c r="C419" s="36"/>
      <c r="D419" s="36"/>
      <c r="E419" s="36"/>
      <c r="F419" s="36"/>
      <c r="G419" s="312"/>
      <c r="H419" s="312"/>
      <c r="I419" s="312"/>
      <c r="J419" s="701"/>
    </row>
    <row r="420" spans="1:10" ht="12.75">
      <c r="A420" s="35"/>
      <c r="B420" s="36"/>
      <c r="C420" s="39" t="s">
        <v>27</v>
      </c>
      <c r="D420" s="40" t="s">
        <v>28</v>
      </c>
      <c r="E420" s="41"/>
      <c r="F420" s="41"/>
      <c r="G420" s="313">
        <f>SUM(G130)</f>
        <v>6500</v>
      </c>
      <c r="H420" s="313">
        <f>SUM(H130)</f>
        <v>6500</v>
      </c>
      <c r="I420" s="313">
        <f>SUM(I130)</f>
        <v>0</v>
      </c>
      <c r="J420" s="702">
        <f>I420/H420</f>
        <v>0</v>
      </c>
    </row>
    <row r="421" spans="1:10" ht="12.75">
      <c r="A421" s="35"/>
      <c r="B421" s="36"/>
      <c r="C421" s="36"/>
      <c r="D421" s="36"/>
      <c r="E421" s="36"/>
      <c r="F421" s="36"/>
      <c r="G421" s="312"/>
      <c r="H421" s="312"/>
      <c r="I421" s="312"/>
      <c r="J421" s="701"/>
    </row>
    <row r="422" spans="1:10" ht="12.75">
      <c r="A422" s="35"/>
      <c r="B422" s="36"/>
      <c r="C422" s="39" t="s">
        <v>43</v>
      </c>
      <c r="D422" s="40" t="s">
        <v>77</v>
      </c>
      <c r="E422" s="41"/>
      <c r="F422" s="41"/>
      <c r="G422" s="313">
        <f>SUM(G136)</f>
        <v>166125</v>
      </c>
      <c r="H422" s="313">
        <f>SUM(H136)</f>
        <v>166125</v>
      </c>
      <c r="I422" s="313">
        <f>SUM(I136)</f>
        <v>83062</v>
      </c>
      <c r="J422" s="702">
        <f>I422/H422</f>
        <v>0.4999969902182092</v>
      </c>
    </row>
    <row r="423" spans="1:10" ht="12.75">
      <c r="A423" s="35"/>
      <c r="B423" s="36"/>
      <c r="C423" s="36"/>
      <c r="D423" s="36"/>
      <c r="E423" s="36"/>
      <c r="F423" s="36"/>
      <c r="G423" s="312"/>
      <c r="H423" s="312"/>
      <c r="I423" s="312"/>
      <c r="J423" s="701"/>
    </row>
    <row r="424" spans="1:10" ht="12.75">
      <c r="A424" s="35"/>
      <c r="B424" s="36"/>
      <c r="C424" s="39" t="s">
        <v>47</v>
      </c>
      <c r="D424" s="40" t="s">
        <v>48</v>
      </c>
      <c r="E424" s="41"/>
      <c r="F424" s="41"/>
      <c r="G424" s="313">
        <f>SUM(G141)</f>
        <v>1229836</v>
      </c>
      <c r="H424" s="313">
        <f>SUM(H141)</f>
        <v>1210412</v>
      </c>
      <c r="I424" s="313">
        <f>SUM(I141)</f>
        <v>0</v>
      </c>
      <c r="J424" s="702">
        <f>I424/H424</f>
        <v>0</v>
      </c>
    </row>
    <row r="425" spans="1:10" ht="12.75">
      <c r="A425" s="35"/>
      <c r="B425" s="36"/>
      <c r="C425" s="36"/>
      <c r="D425" s="36"/>
      <c r="E425" s="36"/>
      <c r="F425" s="36"/>
      <c r="G425" s="312"/>
      <c r="H425" s="312"/>
      <c r="I425" s="312"/>
      <c r="J425" s="701"/>
    </row>
    <row r="426" spans="1:10" ht="12.75">
      <c r="A426" s="35"/>
      <c r="B426" s="36"/>
      <c r="C426" s="39" t="s">
        <v>49</v>
      </c>
      <c r="D426" s="40" t="s">
        <v>78</v>
      </c>
      <c r="E426" s="41"/>
      <c r="F426" s="41"/>
      <c r="G426" s="313">
        <f>SUM(G158)</f>
        <v>30000</v>
      </c>
      <c r="H426" s="313">
        <f>SUM(H158)</f>
        <v>51341</v>
      </c>
      <c r="I426" s="313">
        <f>SUM(I158)</f>
        <v>0</v>
      </c>
      <c r="J426" s="702">
        <f>I426/H426</f>
        <v>0</v>
      </c>
    </row>
    <row r="427" spans="1:10" ht="13.5" thickBot="1">
      <c r="A427" s="46"/>
      <c r="B427" s="47"/>
      <c r="C427" s="47"/>
      <c r="D427" s="47"/>
      <c r="E427" s="47"/>
      <c r="F427" s="47"/>
      <c r="G427" s="316"/>
      <c r="H427" s="316"/>
      <c r="I427" s="316"/>
      <c r="J427" s="709"/>
    </row>
    <row r="428" spans="1:10" s="152" customFormat="1" ht="26.25" customHeight="1" thickBot="1">
      <c r="A428" s="142" t="s">
        <v>88</v>
      </c>
      <c r="B428" s="143" t="s">
        <v>89</v>
      </c>
      <c r="C428" s="144"/>
      <c r="D428" s="144"/>
      <c r="E428" s="144"/>
      <c r="F428" s="144"/>
      <c r="G428" s="331"/>
      <c r="H428" s="331"/>
      <c r="I428" s="331"/>
      <c r="J428" s="725"/>
    </row>
    <row r="429" spans="1:10" ht="12.75">
      <c r="A429" s="250"/>
      <c r="B429" s="246" t="s">
        <v>90</v>
      </c>
      <c r="C429" s="251"/>
      <c r="D429" s="251"/>
      <c r="E429" s="251"/>
      <c r="F429" s="251"/>
      <c r="G429" s="332">
        <f>SUM(G431+G437)</f>
        <v>45753</v>
      </c>
      <c r="H429" s="332">
        <f>SUM(H431+H437)</f>
        <v>46816</v>
      </c>
      <c r="I429" s="332">
        <f>SUM(I431+I437)</f>
        <v>19839</v>
      </c>
      <c r="J429" s="726">
        <f>I429/H429</f>
        <v>0.4237653793574846</v>
      </c>
    </row>
    <row r="430" spans="1:10" ht="12.75">
      <c r="A430" s="35"/>
      <c r="B430" s="36"/>
      <c r="C430" s="36"/>
      <c r="D430" s="36"/>
      <c r="E430" s="36"/>
      <c r="F430" s="36"/>
      <c r="G430" s="312"/>
      <c r="H430" s="312"/>
      <c r="I430" s="312"/>
      <c r="J430" s="701"/>
    </row>
    <row r="431" spans="1:10" ht="12.75">
      <c r="A431" s="35"/>
      <c r="B431" s="36"/>
      <c r="C431" s="39" t="s">
        <v>3</v>
      </c>
      <c r="D431" s="40" t="s">
        <v>4</v>
      </c>
      <c r="E431" s="41"/>
      <c r="F431" s="41"/>
      <c r="G431" s="313">
        <f>SUM(G432+G433+G434+G435)</f>
        <v>45753</v>
      </c>
      <c r="H431" s="313">
        <f>SUM(H432+H433+H434+H435)</f>
        <v>46816</v>
      </c>
      <c r="I431" s="313">
        <f>SUM(I432+I433+I434+I435)</f>
        <v>19839</v>
      </c>
      <c r="J431" s="702">
        <f>I431/H431</f>
        <v>0.4237653793574846</v>
      </c>
    </row>
    <row r="432" spans="1:10" ht="12.75">
      <c r="A432" s="35"/>
      <c r="B432" s="36"/>
      <c r="C432" s="36"/>
      <c r="D432" s="42" t="s">
        <v>19</v>
      </c>
      <c r="E432" s="38" t="s">
        <v>53</v>
      </c>
      <c r="F432" s="38"/>
      <c r="G432" s="312">
        <v>24669</v>
      </c>
      <c r="H432" s="312">
        <v>24896</v>
      </c>
      <c r="I432" s="312">
        <v>10760</v>
      </c>
      <c r="J432" s="701">
        <f>I432/H432</f>
        <v>0.43219794344473006</v>
      </c>
    </row>
    <row r="433" spans="1:10" ht="12.75">
      <c r="A433" s="35"/>
      <c r="B433" s="36"/>
      <c r="C433" s="36"/>
      <c r="D433" s="42" t="s">
        <v>21</v>
      </c>
      <c r="E433" s="41" t="s">
        <v>22</v>
      </c>
      <c r="F433" s="38"/>
      <c r="G433" s="312">
        <v>7949</v>
      </c>
      <c r="H433" s="312">
        <v>8015</v>
      </c>
      <c r="I433" s="312">
        <v>3395</v>
      </c>
      <c r="J433" s="701">
        <f>I433/H433</f>
        <v>0.42358078602620086</v>
      </c>
    </row>
    <row r="434" spans="1:10" ht="12.75">
      <c r="A434" s="35"/>
      <c r="B434" s="36"/>
      <c r="C434" s="36"/>
      <c r="D434" s="42" t="s">
        <v>14</v>
      </c>
      <c r="E434" s="41" t="s">
        <v>5</v>
      </c>
      <c r="F434" s="38"/>
      <c r="G434" s="312">
        <v>13135</v>
      </c>
      <c r="H434" s="312">
        <v>13791</v>
      </c>
      <c r="I434" s="312">
        <v>5570</v>
      </c>
      <c r="J434" s="701">
        <f>I434/H434</f>
        <v>0.40388659270538757</v>
      </c>
    </row>
    <row r="435" spans="1:10" ht="12.75">
      <c r="A435" s="35"/>
      <c r="B435" s="36"/>
      <c r="C435" s="36"/>
      <c r="D435" s="42" t="s">
        <v>173</v>
      </c>
      <c r="E435" s="95" t="s">
        <v>175</v>
      </c>
      <c r="F435" s="38"/>
      <c r="G435" s="312"/>
      <c r="H435" s="312">
        <v>114</v>
      </c>
      <c r="I435" s="312">
        <v>114</v>
      </c>
      <c r="J435" s="701">
        <f>I435/H435</f>
        <v>1</v>
      </c>
    </row>
    <row r="436" spans="1:10" ht="12.75">
      <c r="A436" s="35"/>
      <c r="B436" s="36"/>
      <c r="C436" s="36"/>
      <c r="D436" s="36"/>
      <c r="E436" s="36"/>
      <c r="F436" s="36"/>
      <c r="G436" s="312"/>
      <c r="H436" s="312"/>
      <c r="I436" s="312"/>
      <c r="J436" s="701"/>
    </row>
    <row r="437" spans="1:10" s="107" customFormat="1" ht="12.75">
      <c r="A437" s="106"/>
      <c r="B437" s="58"/>
      <c r="C437" s="39" t="s">
        <v>7</v>
      </c>
      <c r="D437" s="40" t="s">
        <v>8</v>
      </c>
      <c r="E437" s="40"/>
      <c r="F437" s="40"/>
      <c r="G437" s="313">
        <f>SUM(G438)</f>
        <v>0</v>
      </c>
      <c r="H437" s="313">
        <f>SUM(H438)</f>
        <v>0</v>
      </c>
      <c r="I437" s="313">
        <f>SUM(I438)</f>
        <v>0</v>
      </c>
      <c r="J437" s="702">
        <v>0</v>
      </c>
    </row>
    <row r="438" spans="1:10" ht="12.75">
      <c r="A438" s="35"/>
      <c r="B438" s="36"/>
      <c r="C438" s="36"/>
      <c r="D438" s="42" t="s">
        <v>9</v>
      </c>
      <c r="E438" s="38" t="s">
        <v>10</v>
      </c>
      <c r="F438" s="38"/>
      <c r="G438" s="312"/>
      <c r="H438" s="312"/>
      <c r="I438" s="312"/>
      <c r="J438" s="701"/>
    </row>
    <row r="439" spans="1:10" ht="12.75">
      <c r="A439" s="35"/>
      <c r="B439" s="36"/>
      <c r="C439" s="36"/>
      <c r="D439" s="36"/>
      <c r="E439" s="36"/>
      <c r="F439" s="36"/>
      <c r="G439" s="312"/>
      <c r="H439" s="312"/>
      <c r="I439" s="312"/>
      <c r="J439" s="701"/>
    </row>
    <row r="440" spans="1:10" ht="12.75">
      <c r="A440" s="244"/>
      <c r="B440" s="242" t="s">
        <v>91</v>
      </c>
      <c r="C440" s="243"/>
      <c r="D440" s="243"/>
      <c r="E440" s="243"/>
      <c r="F440" s="243"/>
      <c r="G440" s="324">
        <f>SUM(G442)</f>
        <v>8177</v>
      </c>
      <c r="H440" s="324">
        <f>SUM(H442)</f>
        <v>11487</v>
      </c>
      <c r="I440" s="324">
        <f>SUM(I442)</f>
        <v>3362</v>
      </c>
      <c r="J440" s="718">
        <f>I440/H440</f>
        <v>0.292678680247236</v>
      </c>
    </row>
    <row r="441" spans="1:10" ht="12.75">
      <c r="A441" s="35"/>
      <c r="B441" s="36"/>
      <c r="C441" s="36"/>
      <c r="D441" s="36"/>
      <c r="E441" s="36"/>
      <c r="F441" s="36"/>
      <c r="G441" s="312"/>
      <c r="H441" s="312"/>
      <c r="I441" s="312"/>
      <c r="J441" s="701"/>
    </row>
    <row r="442" spans="1:10" ht="12.75">
      <c r="A442" s="35"/>
      <c r="B442" s="36"/>
      <c r="C442" s="39" t="s">
        <v>3</v>
      </c>
      <c r="D442" s="40" t="s">
        <v>4</v>
      </c>
      <c r="E442" s="41"/>
      <c r="F442" s="41"/>
      <c r="G442" s="313">
        <f>SUM(G443+G444+G445+G446)</f>
        <v>8177</v>
      </c>
      <c r="H442" s="313">
        <f>SUM(H443+H444+H445+H446)</f>
        <v>11487</v>
      </c>
      <c r="I442" s="313">
        <f>SUM(I443+I444+I445+I446)</f>
        <v>3362</v>
      </c>
      <c r="J442" s="702">
        <f>I442/H442</f>
        <v>0.292678680247236</v>
      </c>
    </row>
    <row r="443" spans="1:10" ht="12.75">
      <c r="A443" s="35"/>
      <c r="B443" s="36"/>
      <c r="C443" s="36"/>
      <c r="D443" s="42" t="s">
        <v>19</v>
      </c>
      <c r="E443" s="38" t="s">
        <v>53</v>
      </c>
      <c r="F443" s="38"/>
      <c r="G443" s="312">
        <v>5745</v>
      </c>
      <c r="H443" s="312">
        <v>6039</v>
      </c>
      <c r="I443" s="312">
        <v>293</v>
      </c>
      <c r="J443" s="701">
        <f>I443/H443</f>
        <v>0.04851796655075344</v>
      </c>
    </row>
    <row r="444" spans="1:10" ht="12.75">
      <c r="A444" s="35"/>
      <c r="B444" s="36"/>
      <c r="C444" s="36"/>
      <c r="D444" s="42" t="s">
        <v>21</v>
      </c>
      <c r="E444" s="41" t="s">
        <v>22</v>
      </c>
      <c r="F444" s="38"/>
      <c r="G444" s="312">
        <v>1889</v>
      </c>
      <c r="H444" s="312">
        <v>1974</v>
      </c>
      <c r="I444" s="312">
        <v>96</v>
      </c>
      <c r="J444" s="701">
        <f>I444/H444</f>
        <v>0.0486322188449848</v>
      </c>
    </row>
    <row r="445" spans="1:10" ht="12.75">
      <c r="A445" s="35"/>
      <c r="B445" s="36"/>
      <c r="C445" s="36"/>
      <c r="D445" s="42" t="s">
        <v>14</v>
      </c>
      <c r="E445" s="41" t="s">
        <v>5</v>
      </c>
      <c r="F445" s="38"/>
      <c r="G445" s="312">
        <v>543</v>
      </c>
      <c r="H445" s="312">
        <v>554</v>
      </c>
      <c r="I445" s="312">
        <v>53</v>
      </c>
      <c r="J445" s="701">
        <f>I445/H445</f>
        <v>0.09566787003610108</v>
      </c>
    </row>
    <row r="446" spans="1:10" ht="12.75">
      <c r="A446" s="35"/>
      <c r="B446" s="36"/>
      <c r="C446" s="36"/>
      <c r="D446" s="42" t="s">
        <v>173</v>
      </c>
      <c r="E446" s="95" t="s">
        <v>175</v>
      </c>
      <c r="F446" s="38"/>
      <c r="G446" s="312"/>
      <c r="H446" s="312">
        <v>2920</v>
      </c>
      <c r="I446" s="312">
        <v>2920</v>
      </c>
      <c r="J446" s="701">
        <f>I446/H446</f>
        <v>1</v>
      </c>
    </row>
    <row r="447" spans="1:10" ht="12.75">
      <c r="A447" s="35"/>
      <c r="B447" s="36"/>
      <c r="C447" s="36"/>
      <c r="D447" s="36"/>
      <c r="E447" s="36"/>
      <c r="F447" s="36"/>
      <c r="G447" s="312"/>
      <c r="H447" s="312"/>
      <c r="I447" s="312"/>
      <c r="J447" s="701"/>
    </row>
    <row r="448" spans="1:10" ht="12.75">
      <c r="A448" s="244"/>
      <c r="B448" s="242" t="s">
        <v>92</v>
      </c>
      <c r="C448" s="243"/>
      <c r="D448" s="243"/>
      <c r="E448" s="243"/>
      <c r="F448" s="243"/>
      <c r="G448" s="324">
        <f>SUM(G450)</f>
        <v>11815</v>
      </c>
      <c r="H448" s="324">
        <f>SUM(H450)</f>
        <v>13477</v>
      </c>
      <c r="I448" s="324">
        <f>SUM(I450)</f>
        <v>4749</v>
      </c>
      <c r="J448" s="718">
        <f>I448/H448</f>
        <v>0.3523781256956296</v>
      </c>
    </row>
    <row r="449" spans="1:10" ht="12.75">
      <c r="A449" s="35"/>
      <c r="B449" s="36"/>
      <c r="C449" s="36"/>
      <c r="D449" s="36"/>
      <c r="E449" s="36"/>
      <c r="F449" s="36"/>
      <c r="G449" s="312"/>
      <c r="H449" s="312"/>
      <c r="I449" s="312"/>
      <c r="J449" s="701"/>
    </row>
    <row r="450" spans="1:10" ht="12.75">
      <c r="A450" s="35"/>
      <c r="B450" s="36"/>
      <c r="C450" s="39" t="s">
        <v>3</v>
      </c>
      <c r="D450" s="40" t="s">
        <v>4</v>
      </c>
      <c r="E450" s="41"/>
      <c r="F450" s="41"/>
      <c r="G450" s="313">
        <f>SUM(G451:G453)</f>
        <v>11815</v>
      </c>
      <c r="H450" s="313">
        <f>SUM(H451:H454)</f>
        <v>13477</v>
      </c>
      <c r="I450" s="313">
        <f>SUM(I451:I454)</f>
        <v>4749</v>
      </c>
      <c r="J450" s="702">
        <f>I450/H450</f>
        <v>0.3523781256956296</v>
      </c>
    </row>
    <row r="451" spans="1:10" ht="12.75">
      <c r="A451" s="35"/>
      <c r="B451" s="36"/>
      <c r="C451" s="36"/>
      <c r="D451" s="42" t="s">
        <v>19</v>
      </c>
      <c r="E451" s="38" t="s">
        <v>53</v>
      </c>
      <c r="F451" s="38"/>
      <c r="G451" s="312">
        <v>8595</v>
      </c>
      <c r="H451" s="312">
        <v>8595</v>
      </c>
      <c r="I451" s="312">
        <v>2500</v>
      </c>
      <c r="J451" s="701">
        <f>I451/H451</f>
        <v>0.29086678301337987</v>
      </c>
    </row>
    <row r="452" spans="1:10" ht="12.75">
      <c r="A452" s="35"/>
      <c r="B452" s="36"/>
      <c r="C452" s="36"/>
      <c r="D452" s="42" t="s">
        <v>21</v>
      </c>
      <c r="E452" s="41" t="s">
        <v>22</v>
      </c>
      <c r="F452" s="38"/>
      <c r="G452" s="312">
        <v>2995</v>
      </c>
      <c r="H452" s="312">
        <v>2995</v>
      </c>
      <c r="I452" s="312">
        <v>562</v>
      </c>
      <c r="J452" s="701">
        <f>I452/H452</f>
        <v>0.18764607679465775</v>
      </c>
    </row>
    <row r="453" spans="1:10" ht="12.75">
      <c r="A453" s="35"/>
      <c r="B453" s="36"/>
      <c r="C453" s="36"/>
      <c r="D453" s="42" t="s">
        <v>14</v>
      </c>
      <c r="E453" s="41" t="s">
        <v>5</v>
      </c>
      <c r="F453" s="38"/>
      <c r="G453" s="312">
        <v>225</v>
      </c>
      <c r="H453" s="312">
        <v>225</v>
      </c>
      <c r="I453" s="312">
        <v>25</v>
      </c>
      <c r="J453" s="701">
        <f>I453/H453</f>
        <v>0.1111111111111111</v>
      </c>
    </row>
    <row r="454" spans="1:10" ht="12.75">
      <c r="A454" s="35"/>
      <c r="B454" s="36"/>
      <c r="C454" s="36"/>
      <c r="D454" s="42" t="s">
        <v>173</v>
      </c>
      <c r="E454" s="74" t="s">
        <v>175</v>
      </c>
      <c r="F454" s="38"/>
      <c r="G454" s="312"/>
      <c r="H454" s="312">
        <v>1662</v>
      </c>
      <c r="I454" s="312">
        <v>1662</v>
      </c>
      <c r="J454" s="701">
        <f>I454/H454</f>
        <v>1</v>
      </c>
    </row>
    <row r="455" spans="1:10" ht="12.75">
      <c r="A455" s="35"/>
      <c r="B455" s="36"/>
      <c r="C455" s="36"/>
      <c r="D455" s="42"/>
      <c r="E455" s="80"/>
      <c r="F455" s="36"/>
      <c r="G455" s="327"/>
      <c r="H455" s="327"/>
      <c r="I455" s="327"/>
      <c r="J455" s="721"/>
    </row>
    <row r="456" spans="1:10" ht="12.75">
      <c r="A456" s="244"/>
      <c r="B456" s="242" t="s">
        <v>613</v>
      </c>
      <c r="C456" s="243"/>
      <c r="D456" s="243"/>
      <c r="E456" s="243"/>
      <c r="F456" s="243"/>
      <c r="G456" s="334"/>
      <c r="H456" s="334">
        <f>SUM(H458)</f>
        <v>29639</v>
      </c>
      <c r="I456" s="334">
        <f>SUM(I458)</f>
        <v>2923</v>
      </c>
      <c r="J456" s="727">
        <f>I456/H456</f>
        <v>0.09862006140558048</v>
      </c>
    </row>
    <row r="457" spans="1:10" ht="12.75">
      <c r="A457" s="35"/>
      <c r="B457" s="36"/>
      <c r="C457" s="36"/>
      <c r="D457" s="36"/>
      <c r="E457" s="36"/>
      <c r="F457" s="36"/>
      <c r="G457" s="312"/>
      <c r="H457" s="312"/>
      <c r="I457" s="312"/>
      <c r="J457" s="701"/>
    </row>
    <row r="458" spans="1:10" ht="12.75">
      <c r="A458" s="35"/>
      <c r="B458" s="36"/>
      <c r="C458" s="39" t="s">
        <v>3</v>
      </c>
      <c r="D458" s="40" t="s">
        <v>4</v>
      </c>
      <c r="E458" s="41"/>
      <c r="F458" s="41"/>
      <c r="G458" s="313"/>
      <c r="H458" s="313">
        <f>SUM(H459:H461)</f>
        <v>29639</v>
      </c>
      <c r="I458" s="313">
        <f>SUM(I459:I461)</f>
        <v>2923</v>
      </c>
      <c r="J458" s="702">
        <f>I458/H458</f>
        <v>0.09862006140558048</v>
      </c>
    </row>
    <row r="459" spans="1:10" ht="12.75">
      <c r="A459" s="35"/>
      <c r="B459" s="36"/>
      <c r="C459" s="36"/>
      <c r="D459" s="42" t="s">
        <v>19</v>
      </c>
      <c r="E459" s="38" t="s">
        <v>53</v>
      </c>
      <c r="F459" s="38"/>
      <c r="G459" s="312"/>
      <c r="H459" s="312">
        <v>22178</v>
      </c>
      <c r="I459" s="312">
        <v>2400</v>
      </c>
      <c r="J459" s="701">
        <f>I459/H459</f>
        <v>0.10821534854360176</v>
      </c>
    </row>
    <row r="460" spans="1:10" ht="12.75">
      <c r="A460" s="35"/>
      <c r="B460" s="36"/>
      <c r="C460" s="36"/>
      <c r="D460" s="42" t="s">
        <v>21</v>
      </c>
      <c r="E460" s="41" t="s">
        <v>22</v>
      </c>
      <c r="F460" s="38"/>
      <c r="G460" s="312"/>
      <c r="H460" s="312">
        <v>7051</v>
      </c>
      <c r="I460" s="312">
        <v>416</v>
      </c>
      <c r="J460" s="701">
        <f>I460/H460</f>
        <v>0.05899872358530705</v>
      </c>
    </row>
    <row r="461" spans="1:10" ht="12.75">
      <c r="A461" s="35"/>
      <c r="B461" s="36"/>
      <c r="C461" s="36"/>
      <c r="D461" s="42" t="s">
        <v>14</v>
      </c>
      <c r="E461" s="41" t="s">
        <v>5</v>
      </c>
      <c r="F461" s="38"/>
      <c r="G461" s="312"/>
      <c r="H461" s="312">
        <v>410</v>
      </c>
      <c r="I461" s="312">
        <v>107</v>
      </c>
      <c r="J461" s="701">
        <f>I461/H461</f>
        <v>0.26097560975609757</v>
      </c>
    </row>
    <row r="462" spans="1:10" ht="13.5" thickBot="1">
      <c r="A462" s="46"/>
      <c r="B462" s="47"/>
      <c r="C462" s="47"/>
      <c r="D462" s="72"/>
      <c r="E462" s="47"/>
      <c r="F462" s="47"/>
      <c r="G462" s="326"/>
      <c r="H462" s="326"/>
      <c r="I462" s="326"/>
      <c r="J462" s="711"/>
    </row>
    <row r="463" spans="1:10" ht="12.75">
      <c r="A463" s="252"/>
      <c r="B463" s="246" t="s">
        <v>241</v>
      </c>
      <c r="C463" s="344"/>
      <c r="D463" s="345"/>
      <c r="E463" s="344"/>
      <c r="F463" s="344"/>
      <c r="G463" s="346">
        <f>SUM(G465+G471)</f>
        <v>132792</v>
      </c>
      <c r="H463" s="346">
        <f>SUM(H465+H471)</f>
        <v>141974</v>
      </c>
      <c r="I463" s="346">
        <f>SUM(I465+I471)</f>
        <v>78446</v>
      </c>
      <c r="J463" s="728">
        <f>I463/H463</f>
        <v>0.552537788609182</v>
      </c>
    </row>
    <row r="464" spans="1:10" ht="12.75">
      <c r="A464" s="35"/>
      <c r="B464" s="36"/>
      <c r="C464" s="36"/>
      <c r="D464" s="42"/>
      <c r="E464" s="80"/>
      <c r="F464" s="36"/>
      <c r="G464" s="314"/>
      <c r="H464" s="314"/>
      <c r="I464" s="314"/>
      <c r="J464" s="704"/>
    </row>
    <row r="465" spans="1:10" ht="12.75">
      <c r="A465" s="35"/>
      <c r="B465" s="36"/>
      <c r="C465" s="58" t="s">
        <v>3</v>
      </c>
      <c r="D465" s="40" t="s">
        <v>4</v>
      </c>
      <c r="E465" s="95"/>
      <c r="F465" s="41"/>
      <c r="G465" s="333">
        <f>SUM(G466+G467+G468)</f>
        <v>132792</v>
      </c>
      <c r="H465" s="333">
        <f>SUM(H466+H467+H468+H469)</f>
        <v>141974</v>
      </c>
      <c r="I465" s="333">
        <f>SUM(I466+I467+I468+I469)</f>
        <v>78446</v>
      </c>
      <c r="J465" s="729">
        <f>I465/H465</f>
        <v>0.552537788609182</v>
      </c>
    </row>
    <row r="466" spans="1:10" ht="12.75">
      <c r="A466" s="35"/>
      <c r="B466" s="36"/>
      <c r="C466" s="36"/>
      <c r="D466" s="42" t="s">
        <v>19</v>
      </c>
      <c r="E466" s="38" t="s">
        <v>53</v>
      </c>
      <c r="F466" s="38"/>
      <c r="G466" s="314">
        <v>28673</v>
      </c>
      <c r="H466" s="314">
        <v>28673</v>
      </c>
      <c r="I466" s="314">
        <v>12498</v>
      </c>
      <c r="J466" s="704">
        <f>I466/H466</f>
        <v>0.43588044501796114</v>
      </c>
    </row>
    <row r="467" spans="1:10" ht="12.75">
      <c r="A467" s="35"/>
      <c r="B467" s="36"/>
      <c r="C467" s="36"/>
      <c r="D467" s="42" t="s">
        <v>21</v>
      </c>
      <c r="E467" s="41" t="s">
        <v>22</v>
      </c>
      <c r="F467" s="38"/>
      <c r="G467" s="314">
        <v>9266</v>
      </c>
      <c r="H467" s="314">
        <v>9266</v>
      </c>
      <c r="I467" s="314">
        <v>3923</v>
      </c>
      <c r="J467" s="704">
        <f>I467/H467</f>
        <v>0.4233757824303907</v>
      </c>
    </row>
    <row r="468" spans="1:10" ht="12.75">
      <c r="A468" s="35"/>
      <c r="B468" s="36"/>
      <c r="C468" s="36"/>
      <c r="D468" s="73" t="s">
        <v>14</v>
      </c>
      <c r="E468" s="41" t="s">
        <v>5</v>
      </c>
      <c r="F468" s="38"/>
      <c r="G468" s="314">
        <v>94853</v>
      </c>
      <c r="H468" s="314">
        <v>98627</v>
      </c>
      <c r="I468" s="314">
        <v>56617</v>
      </c>
      <c r="J468" s="704">
        <f>I468/H468</f>
        <v>0.5740517302564206</v>
      </c>
    </row>
    <row r="469" spans="1:10" ht="12.75">
      <c r="A469" s="35"/>
      <c r="B469" s="36"/>
      <c r="C469" s="36"/>
      <c r="D469" s="42" t="s">
        <v>173</v>
      </c>
      <c r="E469" s="74" t="s">
        <v>175</v>
      </c>
      <c r="F469" s="38"/>
      <c r="G469" s="312"/>
      <c r="H469" s="312">
        <v>5408</v>
      </c>
      <c r="I469" s="312">
        <v>5408</v>
      </c>
      <c r="J469" s="701">
        <f>I469/H469</f>
        <v>1</v>
      </c>
    </row>
    <row r="470" spans="1:10" ht="12.75">
      <c r="A470" s="35"/>
      <c r="B470" s="36"/>
      <c r="C470" s="36"/>
      <c r="D470" s="73"/>
      <c r="E470" s="80"/>
      <c r="F470" s="36"/>
      <c r="G470" s="314"/>
      <c r="H470" s="314"/>
      <c r="I470" s="314"/>
      <c r="J470" s="704"/>
    </row>
    <row r="471" spans="1:10" ht="12.75">
      <c r="A471" s="35"/>
      <c r="B471" s="36"/>
      <c r="C471" s="58" t="s">
        <v>7</v>
      </c>
      <c r="D471" s="40" t="s">
        <v>8</v>
      </c>
      <c r="E471" s="95"/>
      <c r="F471" s="41"/>
      <c r="G471" s="333">
        <f>SUM(G472)</f>
        <v>0</v>
      </c>
      <c r="H471" s="333">
        <f>SUM(H472)</f>
        <v>0</v>
      </c>
      <c r="I471" s="333">
        <f>SUM(I472)</f>
        <v>0</v>
      </c>
      <c r="J471" s="729">
        <v>0</v>
      </c>
    </row>
    <row r="472" spans="1:10" ht="12.75">
      <c r="A472" s="35"/>
      <c r="B472" s="36"/>
      <c r="C472" s="36"/>
      <c r="D472" s="73" t="s">
        <v>9</v>
      </c>
      <c r="E472" s="74" t="s">
        <v>10</v>
      </c>
      <c r="F472" s="38"/>
      <c r="G472" s="314">
        <v>0</v>
      </c>
      <c r="H472" s="314">
        <v>0</v>
      </c>
      <c r="I472" s="314">
        <v>0</v>
      </c>
      <c r="J472" s="704">
        <v>0</v>
      </c>
    </row>
    <row r="473" spans="1:10" ht="12.75">
      <c r="A473" s="35"/>
      <c r="B473" s="36"/>
      <c r="C473" s="36"/>
      <c r="D473" s="36"/>
      <c r="E473" s="36"/>
      <c r="F473" s="36"/>
      <c r="G473" s="314"/>
      <c r="H473" s="314"/>
      <c r="I473" s="314"/>
      <c r="J473" s="704"/>
    </row>
    <row r="474" spans="1:10" ht="12.75">
      <c r="A474" s="244"/>
      <c r="B474" s="242" t="s">
        <v>93</v>
      </c>
      <c r="C474" s="243"/>
      <c r="D474" s="243"/>
      <c r="E474" s="243"/>
      <c r="F474" s="243"/>
      <c r="G474" s="334">
        <f>SUM(G476+G482)</f>
        <v>26602</v>
      </c>
      <c r="H474" s="334">
        <f>SUM(H476+H482)</f>
        <v>27499</v>
      </c>
      <c r="I474" s="334">
        <f>SUM(I476+I482)</f>
        <v>12844</v>
      </c>
      <c r="J474" s="727">
        <f>I474/H474</f>
        <v>0.4670715298738136</v>
      </c>
    </row>
    <row r="475" spans="1:10" ht="12.75">
      <c r="A475" s="35"/>
      <c r="B475" s="36"/>
      <c r="C475" s="36"/>
      <c r="D475" s="36"/>
      <c r="E475" s="36"/>
      <c r="F475" s="36"/>
      <c r="G475" s="312"/>
      <c r="H475" s="312"/>
      <c r="I475" s="312"/>
      <c r="J475" s="701"/>
    </row>
    <row r="476" spans="1:10" ht="12.75">
      <c r="A476" s="35"/>
      <c r="B476" s="36"/>
      <c r="C476" s="39" t="s">
        <v>3</v>
      </c>
      <c r="D476" s="40" t="s">
        <v>4</v>
      </c>
      <c r="E476" s="41"/>
      <c r="F476" s="41"/>
      <c r="G476" s="313">
        <f>SUM(G477+G478+G479+G480)</f>
        <v>26602</v>
      </c>
      <c r="H476" s="313">
        <f>SUM(H477+H478+H479+H480)</f>
        <v>27499</v>
      </c>
      <c r="I476" s="313">
        <f>SUM(I477+I478+I479+I480)</f>
        <v>12844</v>
      </c>
      <c r="J476" s="702">
        <f>I476/H476</f>
        <v>0.4670715298738136</v>
      </c>
    </row>
    <row r="477" spans="1:10" ht="12.75">
      <c r="A477" s="35"/>
      <c r="B477" s="36"/>
      <c r="C477" s="36"/>
      <c r="D477" s="42" t="s">
        <v>19</v>
      </c>
      <c r="E477" s="38" t="s">
        <v>53</v>
      </c>
      <c r="F477" s="38"/>
      <c r="G477" s="312">
        <v>17515</v>
      </c>
      <c r="H477" s="312">
        <v>17925</v>
      </c>
      <c r="I477" s="312">
        <v>8613</v>
      </c>
      <c r="J477" s="701">
        <f>I477/H477</f>
        <v>0.4805020920502092</v>
      </c>
    </row>
    <row r="478" spans="1:10" ht="12.75">
      <c r="A478" s="35"/>
      <c r="B478" s="36"/>
      <c r="C478" s="36"/>
      <c r="D478" s="42" t="s">
        <v>21</v>
      </c>
      <c r="E478" s="41" t="s">
        <v>22</v>
      </c>
      <c r="F478" s="38"/>
      <c r="G478" s="312">
        <v>5630</v>
      </c>
      <c r="H478" s="312">
        <v>5749</v>
      </c>
      <c r="I478" s="312">
        <v>2553</v>
      </c>
      <c r="J478" s="701">
        <f>I478/H478</f>
        <v>0.4440772308227518</v>
      </c>
    </row>
    <row r="479" spans="1:10" ht="12.75">
      <c r="A479" s="35"/>
      <c r="B479" s="36"/>
      <c r="C479" s="36"/>
      <c r="D479" s="42" t="s">
        <v>14</v>
      </c>
      <c r="E479" s="41" t="s">
        <v>5</v>
      </c>
      <c r="F479" s="38"/>
      <c r="G479" s="312">
        <v>3457</v>
      </c>
      <c r="H479" s="312">
        <v>3500</v>
      </c>
      <c r="I479" s="312">
        <v>1353</v>
      </c>
      <c r="J479" s="701">
        <f>I479/H479</f>
        <v>0.38657142857142857</v>
      </c>
    </row>
    <row r="480" spans="1:10" ht="12.75">
      <c r="A480" s="35"/>
      <c r="B480" s="36"/>
      <c r="C480" s="36"/>
      <c r="D480" s="42" t="s">
        <v>173</v>
      </c>
      <c r="E480" s="74" t="s">
        <v>175</v>
      </c>
      <c r="F480" s="38"/>
      <c r="G480" s="312"/>
      <c r="H480" s="312">
        <v>325</v>
      </c>
      <c r="I480" s="312">
        <v>325</v>
      </c>
      <c r="J480" s="701">
        <f>I480/H480</f>
        <v>1</v>
      </c>
    </row>
    <row r="481" spans="1:10" ht="12.75">
      <c r="A481" s="35"/>
      <c r="B481" s="36"/>
      <c r="C481" s="36"/>
      <c r="D481" s="42"/>
      <c r="E481" s="80"/>
      <c r="F481" s="36"/>
      <c r="G481" s="312"/>
      <c r="H481" s="312"/>
      <c r="I481" s="312"/>
      <c r="J481" s="701"/>
    </row>
    <row r="482" spans="1:10" s="107" customFormat="1" ht="12.75">
      <c r="A482" s="106"/>
      <c r="B482" s="58"/>
      <c r="C482" s="39" t="s">
        <v>7</v>
      </c>
      <c r="D482" s="40" t="s">
        <v>8</v>
      </c>
      <c r="E482" s="40"/>
      <c r="F482" s="40"/>
      <c r="G482" s="313">
        <f>SUM(G483)</f>
        <v>0</v>
      </c>
      <c r="H482" s="313">
        <f>SUM(H483)</f>
        <v>0</v>
      </c>
      <c r="I482" s="313">
        <f>SUM(I483)</f>
        <v>0</v>
      </c>
      <c r="J482" s="702">
        <v>0</v>
      </c>
    </row>
    <row r="483" spans="1:10" ht="12.75">
      <c r="A483" s="35"/>
      <c r="B483" s="36"/>
      <c r="C483" s="36"/>
      <c r="D483" s="42" t="s">
        <v>194</v>
      </c>
      <c r="E483" s="77" t="s">
        <v>10</v>
      </c>
      <c r="F483" s="38"/>
      <c r="G483" s="312">
        <v>0</v>
      </c>
      <c r="H483" s="312">
        <v>0</v>
      </c>
      <c r="I483" s="312">
        <v>0</v>
      </c>
      <c r="J483" s="701">
        <v>0</v>
      </c>
    </row>
    <row r="484" spans="1:10" ht="12.75">
      <c r="A484" s="35"/>
      <c r="B484" s="36"/>
      <c r="C484" s="36"/>
      <c r="D484" s="42"/>
      <c r="E484" s="36"/>
      <c r="F484" s="36"/>
      <c r="G484" s="314"/>
      <c r="H484" s="314"/>
      <c r="I484" s="314"/>
      <c r="J484" s="704"/>
    </row>
    <row r="485" spans="1:10" ht="12.75">
      <c r="A485" s="244"/>
      <c r="B485" s="242" t="s">
        <v>94</v>
      </c>
      <c r="C485" s="243"/>
      <c r="D485" s="243"/>
      <c r="E485" s="243"/>
      <c r="F485" s="243"/>
      <c r="G485" s="334">
        <f>SUM(G487)</f>
        <v>5293</v>
      </c>
      <c r="H485" s="334">
        <f>SUM(H487)</f>
        <v>5293</v>
      </c>
      <c r="I485" s="334">
        <f>SUM(I487)</f>
        <v>2332</v>
      </c>
      <c r="J485" s="727">
        <f>I485/H485</f>
        <v>0.440581900623465</v>
      </c>
    </row>
    <row r="486" spans="1:10" ht="12.75">
      <c r="A486" s="35"/>
      <c r="B486" s="36"/>
      <c r="C486" s="36"/>
      <c r="D486" s="36"/>
      <c r="E486" s="36"/>
      <c r="F486" s="36"/>
      <c r="G486" s="312"/>
      <c r="H486" s="312"/>
      <c r="I486" s="312"/>
      <c r="J486" s="701"/>
    </row>
    <row r="487" spans="1:10" ht="12.75">
      <c r="A487" s="35"/>
      <c r="B487" s="36"/>
      <c r="C487" s="39" t="s">
        <v>3</v>
      </c>
      <c r="D487" s="40" t="s">
        <v>4</v>
      </c>
      <c r="E487" s="41"/>
      <c r="F487" s="41"/>
      <c r="G487" s="313">
        <f>SUM(G488+G489+G490+G491)</f>
        <v>5293</v>
      </c>
      <c r="H487" s="313">
        <f>SUM(H488+H489+H490+H491)</f>
        <v>5293</v>
      </c>
      <c r="I487" s="313">
        <f>SUM(I488+I489+I490+I491)</f>
        <v>2332</v>
      </c>
      <c r="J487" s="702">
        <f>I487/H487</f>
        <v>0.440581900623465</v>
      </c>
    </row>
    <row r="488" spans="1:10" ht="12.75">
      <c r="A488" s="35"/>
      <c r="B488" s="36"/>
      <c r="C488" s="36"/>
      <c r="D488" s="42" t="s">
        <v>19</v>
      </c>
      <c r="E488" s="38" t="s">
        <v>53</v>
      </c>
      <c r="F488" s="38"/>
      <c r="G488" s="312">
        <v>3692</v>
      </c>
      <c r="H488" s="312">
        <v>3692</v>
      </c>
      <c r="I488" s="312">
        <v>1693</v>
      </c>
      <c r="J488" s="701">
        <f>I488/H488</f>
        <v>0.4585590465872156</v>
      </c>
    </row>
    <row r="489" spans="1:10" ht="12.75">
      <c r="A489" s="35"/>
      <c r="B489" s="36"/>
      <c r="C489" s="36"/>
      <c r="D489" s="42" t="s">
        <v>21</v>
      </c>
      <c r="E489" s="41" t="s">
        <v>22</v>
      </c>
      <c r="F489" s="38"/>
      <c r="G489" s="312">
        <v>1196</v>
      </c>
      <c r="H489" s="312">
        <v>1196</v>
      </c>
      <c r="I489" s="312">
        <v>544</v>
      </c>
      <c r="J489" s="701">
        <f>I489/H489</f>
        <v>0.45484949832775917</v>
      </c>
    </row>
    <row r="490" spans="1:10" ht="12.75">
      <c r="A490" s="35"/>
      <c r="B490" s="36"/>
      <c r="C490" s="36"/>
      <c r="D490" s="42" t="s">
        <v>14</v>
      </c>
      <c r="E490" s="41" t="s">
        <v>5</v>
      </c>
      <c r="F490" s="38"/>
      <c r="G490" s="312">
        <v>405</v>
      </c>
      <c r="H490" s="312">
        <v>405</v>
      </c>
      <c r="I490" s="312">
        <v>95</v>
      </c>
      <c r="J490" s="701">
        <f>I490/H490</f>
        <v>0.2345679012345679</v>
      </c>
    </row>
    <row r="491" spans="1:10" ht="12.75">
      <c r="A491" s="35"/>
      <c r="B491" s="36"/>
      <c r="C491" s="36"/>
      <c r="D491" s="42" t="s">
        <v>173</v>
      </c>
      <c r="E491" s="74" t="s">
        <v>175</v>
      </c>
      <c r="F491" s="38"/>
      <c r="G491" s="312"/>
      <c r="H491" s="312"/>
      <c r="I491" s="312"/>
      <c r="J491" s="701"/>
    </row>
    <row r="492" spans="1:10" ht="13.5" thickBot="1">
      <c r="A492" s="46"/>
      <c r="B492" s="47"/>
      <c r="C492" s="47"/>
      <c r="D492" s="72"/>
      <c r="E492" s="47"/>
      <c r="F492" s="47"/>
      <c r="G492" s="316"/>
      <c r="H492" s="316"/>
      <c r="I492" s="316"/>
      <c r="J492" s="709"/>
    </row>
    <row r="493" spans="1:10" ht="12.75">
      <c r="A493" s="244"/>
      <c r="B493" s="242" t="s">
        <v>174</v>
      </c>
      <c r="C493" s="243"/>
      <c r="D493" s="243"/>
      <c r="E493" s="243"/>
      <c r="F493" s="243"/>
      <c r="G493" s="334">
        <f>SUM(G495)</f>
        <v>0</v>
      </c>
      <c r="H493" s="334">
        <f>SUM(H495)</f>
        <v>0</v>
      </c>
      <c r="I493" s="334">
        <f>SUM(I495)</f>
        <v>0</v>
      </c>
      <c r="J493" s="727">
        <v>0</v>
      </c>
    </row>
    <row r="494" spans="1:10" ht="12.75">
      <c r="A494" s="35"/>
      <c r="B494" s="36"/>
      <c r="C494" s="36"/>
      <c r="D494" s="36"/>
      <c r="E494" s="36"/>
      <c r="F494" s="36"/>
      <c r="G494" s="312"/>
      <c r="H494" s="312"/>
      <c r="I494" s="312"/>
      <c r="J494" s="701"/>
    </row>
    <row r="495" spans="1:10" ht="12.75">
      <c r="A495" s="35"/>
      <c r="B495" s="36"/>
      <c r="C495" s="39" t="s">
        <v>3</v>
      </c>
      <c r="D495" s="40" t="s">
        <v>4</v>
      </c>
      <c r="E495" s="41"/>
      <c r="F495" s="41"/>
      <c r="G495" s="313">
        <f>SUM(G496)</f>
        <v>0</v>
      </c>
      <c r="H495" s="313">
        <f>SUM(H496)</f>
        <v>0</v>
      </c>
      <c r="I495" s="313">
        <f>SUM(I496)</f>
        <v>0</v>
      </c>
      <c r="J495" s="702">
        <v>0</v>
      </c>
    </row>
    <row r="496" spans="1:10" ht="12.75">
      <c r="A496" s="35"/>
      <c r="B496" s="36"/>
      <c r="C496" s="36"/>
      <c r="D496" s="42" t="s">
        <v>14</v>
      </c>
      <c r="E496" s="38" t="s">
        <v>5</v>
      </c>
      <c r="F496" s="38"/>
      <c r="G496" s="312"/>
      <c r="H496" s="312"/>
      <c r="I496" s="312"/>
      <c r="J496" s="701"/>
    </row>
    <row r="497" spans="1:10" ht="12.75" customHeight="1" hidden="1">
      <c r="A497" s="35"/>
      <c r="B497" s="56" t="s">
        <v>95</v>
      </c>
      <c r="C497" s="57"/>
      <c r="D497" s="57"/>
      <c r="E497" s="57"/>
      <c r="F497" s="57"/>
      <c r="G497" s="312"/>
      <c r="H497" s="312"/>
      <c r="I497" s="312"/>
      <c r="J497" s="701" t="e">
        <f aca="true" t="shared" si="13" ref="J497:J503">I497/H497*100</f>
        <v>#DIV/0!</v>
      </c>
    </row>
    <row r="498" spans="1:10" ht="12.75" customHeight="1" hidden="1">
      <c r="A498" s="35"/>
      <c r="B498" s="36"/>
      <c r="C498" s="36"/>
      <c r="D498" s="36"/>
      <c r="E498" s="36"/>
      <c r="F498" s="36"/>
      <c r="G498" s="312"/>
      <c r="H498" s="312"/>
      <c r="I498" s="312"/>
      <c r="J498" s="701" t="e">
        <f t="shared" si="13"/>
        <v>#DIV/0!</v>
      </c>
    </row>
    <row r="499" spans="1:10" ht="12.75" customHeight="1" hidden="1">
      <c r="A499" s="35"/>
      <c r="B499" s="36"/>
      <c r="C499" s="39" t="s">
        <v>3</v>
      </c>
      <c r="D499" s="40" t="s">
        <v>4</v>
      </c>
      <c r="E499" s="41"/>
      <c r="F499" s="41"/>
      <c r="G499" s="312"/>
      <c r="H499" s="312"/>
      <c r="I499" s="312"/>
      <c r="J499" s="701" t="e">
        <f t="shared" si="13"/>
        <v>#DIV/0!</v>
      </c>
    </row>
    <row r="500" spans="1:10" ht="12.75" customHeight="1" hidden="1">
      <c r="A500" s="35"/>
      <c r="B500" s="36"/>
      <c r="C500" s="36"/>
      <c r="D500" s="42" t="s">
        <v>19</v>
      </c>
      <c r="E500" s="38" t="s">
        <v>53</v>
      </c>
      <c r="F500" s="38"/>
      <c r="G500" s="312"/>
      <c r="H500" s="312"/>
      <c r="I500" s="312"/>
      <c r="J500" s="701" t="e">
        <f t="shared" si="13"/>
        <v>#DIV/0!</v>
      </c>
    </row>
    <row r="501" spans="1:10" ht="12.75" customHeight="1" hidden="1">
      <c r="A501" s="35"/>
      <c r="B501" s="36"/>
      <c r="C501" s="36"/>
      <c r="D501" s="42" t="s">
        <v>21</v>
      </c>
      <c r="E501" s="38" t="s">
        <v>22</v>
      </c>
      <c r="F501" s="38"/>
      <c r="G501" s="312"/>
      <c r="H501" s="312"/>
      <c r="I501" s="312"/>
      <c r="J501" s="701" t="e">
        <f t="shared" si="13"/>
        <v>#DIV/0!</v>
      </c>
    </row>
    <row r="502" spans="1:10" ht="12.75" customHeight="1" hidden="1">
      <c r="A502" s="35"/>
      <c r="B502" s="36"/>
      <c r="C502" s="36"/>
      <c r="D502" s="42" t="s">
        <v>14</v>
      </c>
      <c r="E502" s="38" t="s">
        <v>5</v>
      </c>
      <c r="F502" s="38"/>
      <c r="G502" s="312"/>
      <c r="H502" s="312"/>
      <c r="I502" s="312"/>
      <c r="J502" s="701" t="e">
        <f t="shared" si="13"/>
        <v>#DIV/0!</v>
      </c>
    </row>
    <row r="503" spans="1:10" ht="13.5" customHeight="1" hidden="1" thickBot="1">
      <c r="A503" s="46"/>
      <c r="B503" s="47"/>
      <c r="C503" s="47"/>
      <c r="D503" s="47"/>
      <c r="E503" s="47"/>
      <c r="F503" s="47"/>
      <c r="G503" s="312"/>
      <c r="H503" s="312"/>
      <c r="I503" s="312"/>
      <c r="J503" s="701" t="e">
        <f t="shared" si="13"/>
        <v>#DIV/0!</v>
      </c>
    </row>
    <row r="504" spans="1:10" ht="12.75">
      <c r="A504" s="35"/>
      <c r="B504" s="36"/>
      <c r="C504" s="36"/>
      <c r="D504" s="36"/>
      <c r="E504" s="36"/>
      <c r="F504" s="36"/>
      <c r="G504" s="312"/>
      <c r="H504" s="312"/>
      <c r="I504" s="312"/>
      <c r="J504" s="701"/>
    </row>
    <row r="505" spans="1:10" ht="12.75">
      <c r="A505" s="35"/>
      <c r="B505" s="36"/>
      <c r="C505" s="36"/>
      <c r="D505" s="36"/>
      <c r="E505" s="36"/>
      <c r="F505" s="36"/>
      <c r="G505" s="314"/>
      <c r="H505" s="314"/>
      <c r="I505" s="314"/>
      <c r="J505" s="704"/>
    </row>
    <row r="506" spans="1:10" ht="12.75">
      <c r="A506" s="244"/>
      <c r="B506" s="242" t="s">
        <v>322</v>
      </c>
      <c r="C506" s="243"/>
      <c r="D506" s="243"/>
      <c r="E506" s="243"/>
      <c r="F506" s="243"/>
      <c r="G506" s="334">
        <f>SUM(G508+G515)</f>
        <v>54601</v>
      </c>
      <c r="H506" s="334">
        <f>SUM(H508+H515)</f>
        <v>60319</v>
      </c>
      <c r="I506" s="334">
        <f>SUM(I508+I515)</f>
        <v>28938</v>
      </c>
      <c r="J506" s="727">
        <f>I506/H506</f>
        <v>0.4797493327144018</v>
      </c>
    </row>
    <row r="507" spans="1:10" ht="12.75">
      <c r="A507" s="35"/>
      <c r="B507" s="36"/>
      <c r="C507" s="36"/>
      <c r="D507" s="36"/>
      <c r="E507" s="36"/>
      <c r="F507" s="36"/>
      <c r="G507" s="312"/>
      <c r="H507" s="312"/>
      <c r="I507" s="312"/>
      <c r="J507" s="701"/>
    </row>
    <row r="508" spans="1:10" ht="12.75">
      <c r="A508" s="35"/>
      <c r="B508" s="36"/>
      <c r="C508" s="39" t="s">
        <v>3</v>
      </c>
      <c r="D508" s="40" t="s">
        <v>4</v>
      </c>
      <c r="E508" s="41"/>
      <c r="F508" s="41"/>
      <c r="G508" s="313">
        <f>SUM(G509+G510+G511+G512+G513)</f>
        <v>54601</v>
      </c>
      <c r="H508" s="313">
        <f>SUM(H509+H510+H511+H512+H513)</f>
        <v>60319</v>
      </c>
      <c r="I508" s="313">
        <f>SUM(I509+I510+I511+I512+I513)</f>
        <v>28111</v>
      </c>
      <c r="J508" s="702">
        <f aca="true" t="shared" si="14" ref="J508:J513">I508/H508</f>
        <v>0.46603889321772574</v>
      </c>
    </row>
    <row r="509" spans="1:10" ht="12.75">
      <c r="A509" s="35"/>
      <c r="B509" s="36"/>
      <c r="C509" s="36"/>
      <c r="D509" s="42" t="s">
        <v>19</v>
      </c>
      <c r="E509" s="38" t="s">
        <v>53</v>
      </c>
      <c r="F509" s="38"/>
      <c r="G509" s="312">
        <v>37232</v>
      </c>
      <c r="H509" s="312">
        <v>37232</v>
      </c>
      <c r="I509" s="312">
        <v>16249</v>
      </c>
      <c r="J509" s="701">
        <f t="shared" si="14"/>
        <v>0.43642565535023636</v>
      </c>
    </row>
    <row r="510" spans="1:10" ht="12.75">
      <c r="A510" s="35"/>
      <c r="B510" s="36"/>
      <c r="C510" s="36"/>
      <c r="D510" s="42" t="s">
        <v>21</v>
      </c>
      <c r="E510" s="41" t="s">
        <v>22</v>
      </c>
      <c r="F510" s="38"/>
      <c r="G510" s="312">
        <v>11475</v>
      </c>
      <c r="H510" s="312">
        <v>11475</v>
      </c>
      <c r="I510" s="312">
        <v>4936</v>
      </c>
      <c r="J510" s="701">
        <f t="shared" si="14"/>
        <v>0.4301525054466231</v>
      </c>
    </row>
    <row r="511" spans="1:10" ht="12.75">
      <c r="A511" s="35"/>
      <c r="B511" s="36"/>
      <c r="C511" s="36"/>
      <c r="D511" s="42" t="s">
        <v>14</v>
      </c>
      <c r="E511" s="41" t="s">
        <v>5</v>
      </c>
      <c r="F511" s="38"/>
      <c r="G511" s="312">
        <v>5861</v>
      </c>
      <c r="H511" s="312">
        <v>6977</v>
      </c>
      <c r="I511" s="312">
        <v>2324</v>
      </c>
      <c r="J511" s="701">
        <f t="shared" si="14"/>
        <v>0.33309445320338255</v>
      </c>
    </row>
    <row r="512" spans="1:10" ht="12.75">
      <c r="A512" s="35"/>
      <c r="B512" s="36"/>
      <c r="C512" s="36"/>
      <c r="D512" s="42" t="s">
        <v>81</v>
      </c>
      <c r="E512" s="38" t="s">
        <v>82</v>
      </c>
      <c r="F512" s="38"/>
      <c r="G512" s="312">
        <v>33</v>
      </c>
      <c r="H512" s="312">
        <v>33</v>
      </c>
      <c r="I512" s="312">
        <v>0</v>
      </c>
      <c r="J512" s="701">
        <f t="shared" si="14"/>
        <v>0</v>
      </c>
    </row>
    <row r="513" spans="1:10" ht="12.75">
      <c r="A513" s="35"/>
      <c r="B513" s="36"/>
      <c r="C513" s="36"/>
      <c r="D513" s="42" t="s">
        <v>173</v>
      </c>
      <c r="E513" s="74" t="s">
        <v>175</v>
      </c>
      <c r="F513" s="38"/>
      <c r="G513" s="312"/>
      <c r="H513" s="312">
        <v>4602</v>
      </c>
      <c r="I513" s="312">
        <v>4602</v>
      </c>
      <c r="J513" s="701">
        <f t="shared" si="14"/>
        <v>1</v>
      </c>
    </row>
    <row r="514" spans="1:10" ht="12.75">
      <c r="A514" s="35"/>
      <c r="B514" s="36"/>
      <c r="C514" s="36"/>
      <c r="D514" s="36"/>
      <c r="E514" s="36"/>
      <c r="F514" s="36"/>
      <c r="G514" s="312"/>
      <c r="H514" s="312"/>
      <c r="I514" s="312"/>
      <c r="J514" s="701"/>
    </row>
    <row r="515" spans="1:10" ht="12.75">
      <c r="A515" s="35"/>
      <c r="B515" s="36"/>
      <c r="C515" s="39" t="s">
        <v>7</v>
      </c>
      <c r="D515" s="40" t="s">
        <v>8</v>
      </c>
      <c r="E515" s="41"/>
      <c r="F515" s="41"/>
      <c r="G515" s="313">
        <f>SUM(G516)</f>
        <v>0</v>
      </c>
      <c r="H515" s="313">
        <f>SUM(H516)</f>
        <v>0</v>
      </c>
      <c r="I515" s="313">
        <f>SUM(I516)</f>
        <v>827</v>
      </c>
      <c r="J515" s="702">
        <v>0</v>
      </c>
    </row>
    <row r="516" spans="1:10" ht="12.75">
      <c r="A516" s="35"/>
      <c r="B516" s="36"/>
      <c r="C516" s="36"/>
      <c r="D516" s="42" t="s">
        <v>9</v>
      </c>
      <c r="E516" s="38" t="s">
        <v>10</v>
      </c>
      <c r="F516" s="38"/>
      <c r="G516" s="312"/>
      <c r="H516" s="312"/>
      <c r="I516" s="312">
        <v>827</v>
      </c>
      <c r="J516" s="701">
        <v>0</v>
      </c>
    </row>
    <row r="517" spans="1:10" ht="12.75">
      <c r="A517" s="35"/>
      <c r="B517" s="36"/>
      <c r="C517" s="36"/>
      <c r="D517" s="36"/>
      <c r="E517" s="752" t="s">
        <v>11</v>
      </c>
      <c r="F517" s="54" t="s">
        <v>703</v>
      </c>
      <c r="G517" s="312"/>
      <c r="H517" s="312"/>
      <c r="I517" s="320">
        <v>827</v>
      </c>
      <c r="J517" s="703">
        <v>0</v>
      </c>
    </row>
    <row r="518" spans="1:10" ht="12.75">
      <c r="A518" s="35"/>
      <c r="B518" s="36"/>
      <c r="C518" s="36"/>
      <c r="D518" s="36"/>
      <c r="E518" s="36"/>
      <c r="F518" s="36"/>
      <c r="G518" s="312"/>
      <c r="H518" s="312"/>
      <c r="I518" s="312"/>
      <c r="J518" s="701"/>
    </row>
    <row r="519" spans="1:10" ht="12.75">
      <c r="A519" s="244"/>
      <c r="B519" s="242" t="s">
        <v>143</v>
      </c>
      <c r="C519" s="243"/>
      <c r="D519" s="243"/>
      <c r="E519" s="243"/>
      <c r="F519" s="243"/>
      <c r="G519" s="324">
        <f>SUM(G521+G528)</f>
        <v>110848</v>
      </c>
      <c r="H519" s="324">
        <f>SUM(H521+H528)</f>
        <v>117205</v>
      </c>
      <c r="I519" s="324">
        <f>SUM(I521+I528)</f>
        <v>53018</v>
      </c>
      <c r="J519" s="718">
        <f>I519/H519</f>
        <v>0.4523527153278444</v>
      </c>
    </row>
    <row r="520" spans="1:10" ht="12.75">
      <c r="A520" s="35"/>
      <c r="B520" s="36"/>
      <c r="C520" s="36"/>
      <c r="D520" s="36"/>
      <c r="E520" s="36"/>
      <c r="F520" s="36"/>
      <c r="G520" s="312"/>
      <c r="H520" s="312"/>
      <c r="I520" s="312"/>
      <c r="J520" s="701"/>
    </row>
    <row r="521" spans="1:10" ht="12.75">
      <c r="A521" s="35"/>
      <c r="B521" s="36"/>
      <c r="C521" s="39" t="s">
        <v>3</v>
      </c>
      <c r="D521" s="40" t="s">
        <v>4</v>
      </c>
      <c r="E521" s="41"/>
      <c r="F521" s="41"/>
      <c r="G521" s="313">
        <f>SUM(G522+G523+G524+G525+G526)</f>
        <v>110848</v>
      </c>
      <c r="H521" s="313">
        <f>SUM(H522+H523+H524+H525+H526)</f>
        <v>117205</v>
      </c>
      <c r="I521" s="313">
        <f>SUM(I522+I523+I524+I525+I526)</f>
        <v>53018</v>
      </c>
      <c r="J521" s="702">
        <f>I521/H521</f>
        <v>0.4523527153278444</v>
      </c>
    </row>
    <row r="522" spans="1:10" ht="12.75">
      <c r="A522" s="35"/>
      <c r="B522" s="36"/>
      <c r="C522" s="36"/>
      <c r="D522" s="42" t="s">
        <v>19</v>
      </c>
      <c r="E522" s="38" t="s">
        <v>53</v>
      </c>
      <c r="F522" s="38"/>
      <c r="G522" s="312">
        <v>45367</v>
      </c>
      <c r="H522" s="312">
        <v>45472</v>
      </c>
      <c r="I522" s="312">
        <v>20325</v>
      </c>
      <c r="J522" s="701">
        <f>I522/H522</f>
        <v>0.4469783603096411</v>
      </c>
    </row>
    <row r="523" spans="1:10" ht="12.75">
      <c r="A523" s="35"/>
      <c r="B523" s="36"/>
      <c r="C523" s="36"/>
      <c r="D523" s="42" t="s">
        <v>21</v>
      </c>
      <c r="E523" s="41" t="s">
        <v>22</v>
      </c>
      <c r="F523" s="38"/>
      <c r="G523" s="312">
        <v>14765</v>
      </c>
      <c r="H523" s="312">
        <v>14796</v>
      </c>
      <c r="I523" s="312">
        <v>6478</v>
      </c>
      <c r="J523" s="701">
        <f>I523/H523</f>
        <v>0.43782103271154366</v>
      </c>
    </row>
    <row r="524" spans="1:10" ht="12.75">
      <c r="A524" s="35"/>
      <c r="B524" s="36"/>
      <c r="C524" s="36"/>
      <c r="D524" s="42" t="s">
        <v>14</v>
      </c>
      <c r="E524" s="41" t="s">
        <v>5</v>
      </c>
      <c r="F524" s="38"/>
      <c r="G524" s="312">
        <v>50716</v>
      </c>
      <c r="H524" s="312">
        <v>51619</v>
      </c>
      <c r="I524" s="312">
        <v>20897</v>
      </c>
      <c r="J524" s="701">
        <f>I524/H524</f>
        <v>0.40483155427265155</v>
      </c>
    </row>
    <row r="525" spans="1:10" ht="12.75">
      <c r="A525" s="35"/>
      <c r="B525" s="36"/>
      <c r="C525" s="36"/>
      <c r="D525" s="42" t="s">
        <v>173</v>
      </c>
      <c r="E525" s="95" t="s">
        <v>175</v>
      </c>
      <c r="F525" s="38"/>
      <c r="G525" s="312"/>
      <c r="H525" s="312">
        <v>5318</v>
      </c>
      <c r="I525" s="312">
        <v>5318</v>
      </c>
      <c r="J525" s="701">
        <f>I525/H525</f>
        <v>1</v>
      </c>
    </row>
    <row r="526" spans="1:10" ht="12.75">
      <c r="A526" s="35"/>
      <c r="B526" s="36"/>
      <c r="C526" s="36"/>
      <c r="D526" s="42" t="s">
        <v>176</v>
      </c>
      <c r="E526" s="74" t="s">
        <v>177</v>
      </c>
      <c r="F526" s="38"/>
      <c r="G526" s="312"/>
      <c r="H526" s="312"/>
      <c r="I526" s="312"/>
      <c r="J526" s="701"/>
    </row>
    <row r="527" spans="1:10" ht="12.75">
      <c r="A527" s="35"/>
      <c r="B527" s="36"/>
      <c r="C527" s="36"/>
      <c r="D527" s="42"/>
      <c r="E527" s="36"/>
      <c r="F527" s="36" t="s">
        <v>220</v>
      </c>
      <c r="G527" s="312"/>
      <c r="H527" s="312"/>
      <c r="I527" s="312"/>
      <c r="J527" s="701"/>
    </row>
    <row r="528" spans="1:10" s="107" customFormat="1" ht="12.75">
      <c r="A528" s="106"/>
      <c r="B528" s="58"/>
      <c r="C528" s="39" t="s">
        <v>7</v>
      </c>
      <c r="D528" s="40" t="s">
        <v>8</v>
      </c>
      <c r="E528" s="40"/>
      <c r="F528" s="40"/>
      <c r="G528" s="313">
        <f>SUM(G529)</f>
        <v>0</v>
      </c>
      <c r="H528" s="313">
        <f>SUM(H529)</f>
        <v>0</v>
      </c>
      <c r="I528" s="313">
        <f>SUM(I529)</f>
        <v>0</v>
      </c>
      <c r="J528" s="702">
        <v>0</v>
      </c>
    </row>
    <row r="529" spans="1:10" ht="12.75">
      <c r="A529" s="35"/>
      <c r="B529" s="36"/>
      <c r="C529" s="36"/>
      <c r="D529" s="42" t="s">
        <v>9</v>
      </c>
      <c r="E529" s="38" t="s">
        <v>10</v>
      </c>
      <c r="F529" s="38"/>
      <c r="G529" s="312"/>
      <c r="H529" s="312"/>
      <c r="I529" s="312"/>
      <c r="J529" s="701"/>
    </row>
    <row r="530" spans="1:10" ht="12.75">
      <c r="A530" s="35"/>
      <c r="B530" s="36"/>
      <c r="C530" s="36"/>
      <c r="D530" s="79"/>
      <c r="E530" s="50"/>
      <c r="F530" s="50"/>
      <c r="G530" s="312"/>
      <c r="H530" s="312"/>
      <c r="I530" s="312"/>
      <c r="J530" s="701"/>
    </row>
    <row r="531" spans="1:10" ht="13.5" thickBot="1">
      <c r="A531" s="46"/>
      <c r="B531" s="47"/>
      <c r="C531" s="47"/>
      <c r="D531" s="47"/>
      <c r="E531" s="47"/>
      <c r="F531" s="47"/>
      <c r="G531" s="316"/>
      <c r="H531" s="316"/>
      <c r="I531" s="316"/>
      <c r="J531" s="709"/>
    </row>
    <row r="532" spans="1:10" ht="12.75">
      <c r="A532" s="252"/>
      <c r="B532" s="246" t="s">
        <v>319</v>
      </c>
      <c r="C532" s="251"/>
      <c r="D532" s="251"/>
      <c r="E532" s="251"/>
      <c r="F532" s="251"/>
      <c r="G532" s="332">
        <f>SUM(G534+G540)</f>
        <v>98056</v>
      </c>
      <c r="H532" s="332">
        <f>SUM(H534+H540)</f>
        <v>110672</v>
      </c>
      <c r="I532" s="332">
        <f>SUM(I534+I540)</f>
        <v>54049</v>
      </c>
      <c r="J532" s="726">
        <f>I532/H532</f>
        <v>0.4883710423594044</v>
      </c>
    </row>
    <row r="533" spans="1:10" ht="12.75">
      <c r="A533" s="35"/>
      <c r="B533" s="36"/>
      <c r="C533" s="36"/>
      <c r="D533" s="36"/>
      <c r="E533" s="36"/>
      <c r="F533" s="36"/>
      <c r="G533" s="312"/>
      <c r="H533" s="312"/>
      <c r="I533" s="312"/>
      <c r="J533" s="701"/>
    </row>
    <row r="534" spans="1:10" ht="12.75">
      <c r="A534" s="35"/>
      <c r="B534" s="36"/>
      <c r="C534" s="39" t="s">
        <v>3</v>
      </c>
      <c r="D534" s="40" t="s">
        <v>4</v>
      </c>
      <c r="E534" s="41"/>
      <c r="F534" s="41"/>
      <c r="G534" s="313">
        <f>SUM(G535+G536+G537+G538)</f>
        <v>98056</v>
      </c>
      <c r="H534" s="313">
        <f>SUM(H535+H536+H537+H538)</f>
        <v>110012</v>
      </c>
      <c r="I534" s="313">
        <f>SUM(I535+I536+I537+I538)</f>
        <v>52880</v>
      </c>
      <c r="J534" s="702">
        <f>I534/H534</f>
        <v>0.4806748354724939</v>
      </c>
    </row>
    <row r="535" spans="1:10" ht="12.75">
      <c r="A535" s="35"/>
      <c r="B535" s="36"/>
      <c r="C535" s="36"/>
      <c r="D535" s="42" t="s">
        <v>19</v>
      </c>
      <c r="E535" s="38" t="s">
        <v>53</v>
      </c>
      <c r="F535" s="38"/>
      <c r="G535" s="312">
        <v>41392</v>
      </c>
      <c r="H535" s="312">
        <v>41498</v>
      </c>
      <c r="I535" s="312">
        <v>17351</v>
      </c>
      <c r="J535" s="701">
        <f>I535/H535</f>
        <v>0.418116535736662</v>
      </c>
    </row>
    <row r="536" spans="1:10" ht="12.75">
      <c r="A536" s="35"/>
      <c r="B536" s="36"/>
      <c r="C536" s="36"/>
      <c r="D536" s="42" t="s">
        <v>21</v>
      </c>
      <c r="E536" s="41" t="s">
        <v>22</v>
      </c>
      <c r="F536" s="38"/>
      <c r="G536" s="312">
        <v>13613</v>
      </c>
      <c r="H536" s="312">
        <v>13644</v>
      </c>
      <c r="I536" s="312">
        <v>5485</v>
      </c>
      <c r="J536" s="701">
        <f>I536/H536</f>
        <v>0.40200820873644094</v>
      </c>
    </row>
    <row r="537" spans="1:10" ht="12.75">
      <c r="A537" s="35"/>
      <c r="B537" s="36"/>
      <c r="C537" s="36"/>
      <c r="D537" s="42" t="s">
        <v>14</v>
      </c>
      <c r="E537" s="41" t="s">
        <v>5</v>
      </c>
      <c r="F537" s="38"/>
      <c r="G537" s="312">
        <v>43051</v>
      </c>
      <c r="H537" s="312">
        <v>47206</v>
      </c>
      <c r="I537" s="312">
        <v>22380</v>
      </c>
      <c r="J537" s="701">
        <f>I537/H537</f>
        <v>0.4740922764055417</v>
      </c>
    </row>
    <row r="538" spans="1:10" ht="12.75">
      <c r="A538" s="35"/>
      <c r="B538" s="36"/>
      <c r="C538" s="36"/>
      <c r="D538" s="42" t="s">
        <v>173</v>
      </c>
      <c r="E538" s="95" t="s">
        <v>175</v>
      </c>
      <c r="F538" s="38"/>
      <c r="G538" s="312"/>
      <c r="H538" s="312">
        <v>7664</v>
      </c>
      <c r="I538" s="312">
        <v>7664</v>
      </c>
      <c r="J538" s="701">
        <f>I538/H538</f>
        <v>1</v>
      </c>
    </row>
    <row r="539" spans="1:10" s="93" customFormat="1" ht="12.75">
      <c r="A539" s="92"/>
      <c r="B539" s="50"/>
      <c r="C539" s="50"/>
      <c r="D539" s="83"/>
      <c r="E539" s="94"/>
      <c r="F539" s="50"/>
      <c r="G539" s="320"/>
      <c r="H539" s="320"/>
      <c r="I539" s="320"/>
      <c r="J539" s="703"/>
    </row>
    <row r="540" spans="1:10" s="100" customFormat="1" ht="12.75">
      <c r="A540" s="96"/>
      <c r="B540" s="97"/>
      <c r="C540" s="39" t="s">
        <v>7</v>
      </c>
      <c r="D540" s="40" t="s">
        <v>8</v>
      </c>
      <c r="E540" s="40"/>
      <c r="F540" s="40"/>
      <c r="G540" s="313">
        <f>SUM(G541)</f>
        <v>0</v>
      </c>
      <c r="H540" s="313">
        <f>SUM(H541,H544)</f>
        <v>660</v>
      </c>
      <c r="I540" s="313">
        <f>SUM(I541,I544)</f>
        <v>1169</v>
      </c>
      <c r="J540" s="702">
        <f>I540/H53</f>
        <v>1.169</v>
      </c>
    </row>
    <row r="541" spans="1:10" ht="12.75">
      <c r="A541" s="35"/>
      <c r="B541" s="36"/>
      <c r="C541" s="36"/>
      <c r="D541" s="42" t="s">
        <v>9</v>
      </c>
      <c r="E541" s="77" t="s">
        <v>687</v>
      </c>
      <c r="F541" s="38"/>
      <c r="G541" s="312">
        <v>0</v>
      </c>
      <c r="H541" s="312">
        <f>SUM(H542:H543)</f>
        <v>660</v>
      </c>
      <c r="I541" s="312">
        <f>SUM(I542:I543)</f>
        <v>298</v>
      </c>
      <c r="J541" s="701">
        <f>I541/H541</f>
        <v>0.45151515151515154</v>
      </c>
    </row>
    <row r="542" spans="1:10" s="93" customFormat="1" ht="12.75">
      <c r="A542" s="92"/>
      <c r="B542" s="50"/>
      <c r="C542" s="50"/>
      <c r="D542" s="83"/>
      <c r="E542" s="750" t="s">
        <v>11</v>
      </c>
      <c r="F542" s="48" t="s">
        <v>686</v>
      </c>
      <c r="G542" s="320"/>
      <c r="H542" s="320">
        <v>360</v>
      </c>
      <c r="I542" s="320">
        <v>0</v>
      </c>
      <c r="J542" s="701">
        <f>I542/H542</f>
        <v>0</v>
      </c>
    </row>
    <row r="543" spans="1:10" s="93" customFormat="1" ht="12.75">
      <c r="A543" s="92"/>
      <c r="B543" s="50"/>
      <c r="C543" s="50"/>
      <c r="D543" s="83"/>
      <c r="E543" s="750" t="s">
        <v>11</v>
      </c>
      <c r="F543" s="301" t="s">
        <v>608</v>
      </c>
      <c r="G543" s="320"/>
      <c r="H543" s="320">
        <v>300</v>
      </c>
      <c r="I543" s="320">
        <v>298</v>
      </c>
      <c r="J543" s="703">
        <f>I543/H543</f>
        <v>0.9933333333333333</v>
      </c>
    </row>
    <row r="544" spans="1:10" ht="12.75">
      <c r="A544" s="35"/>
      <c r="B544" s="36"/>
      <c r="C544" s="36"/>
      <c r="D544" s="743" t="s">
        <v>12</v>
      </c>
      <c r="E544" s="78" t="s">
        <v>13</v>
      </c>
      <c r="F544" s="603"/>
      <c r="G544" s="312"/>
      <c r="H544" s="312"/>
      <c r="I544" s="312">
        <f>SUM(I545:I546)</f>
        <v>871</v>
      </c>
      <c r="J544" s="703">
        <v>0</v>
      </c>
    </row>
    <row r="545" spans="1:10" s="93" customFormat="1" ht="12.75">
      <c r="A545" s="92"/>
      <c r="B545" s="50"/>
      <c r="C545" s="50"/>
      <c r="D545" s="751"/>
      <c r="E545" s="752" t="s">
        <v>11</v>
      </c>
      <c r="F545" s="301" t="s">
        <v>780</v>
      </c>
      <c r="G545" s="320"/>
      <c r="H545" s="320"/>
      <c r="I545" s="320">
        <v>726</v>
      </c>
      <c r="J545" s="703">
        <v>0</v>
      </c>
    </row>
    <row r="546" spans="1:10" s="93" customFormat="1" ht="12.75">
      <c r="A546" s="92"/>
      <c r="B546" s="50"/>
      <c r="C546" s="50"/>
      <c r="D546" s="751"/>
      <c r="E546" s="750" t="s">
        <v>11</v>
      </c>
      <c r="F546" s="50" t="s">
        <v>781</v>
      </c>
      <c r="G546" s="320"/>
      <c r="H546" s="320"/>
      <c r="I546" s="320">
        <v>145</v>
      </c>
      <c r="J546" s="703">
        <v>0</v>
      </c>
    </row>
    <row r="547" spans="1:10" ht="12.75">
      <c r="A547" s="244"/>
      <c r="B547" s="242" t="s">
        <v>320</v>
      </c>
      <c r="C547" s="243"/>
      <c r="D547" s="243"/>
      <c r="E547" s="243"/>
      <c r="F547" s="243"/>
      <c r="G547" s="324">
        <f>SUM(G549+G555)</f>
        <v>68185</v>
      </c>
      <c r="H547" s="324">
        <f>SUM(H549+H555)</f>
        <v>71803</v>
      </c>
      <c r="I547" s="324">
        <f>SUM(I549+I555)</f>
        <v>34645</v>
      </c>
      <c r="J547" s="718">
        <f>I547/H547</f>
        <v>0.4825007311672214</v>
      </c>
    </row>
    <row r="548" spans="1:10" ht="12.75">
      <c r="A548" s="35"/>
      <c r="B548" s="36"/>
      <c r="C548" s="36"/>
      <c r="D548" s="36"/>
      <c r="E548" s="36"/>
      <c r="F548" s="36"/>
      <c r="G548" s="312"/>
      <c r="H548" s="312"/>
      <c r="I548" s="312"/>
      <c r="J548" s="701"/>
    </row>
    <row r="549" spans="1:10" ht="12.75">
      <c r="A549" s="35"/>
      <c r="B549" s="36"/>
      <c r="C549" s="39" t="s">
        <v>3</v>
      </c>
      <c r="D549" s="40" t="s">
        <v>4</v>
      </c>
      <c r="E549" s="41"/>
      <c r="F549" s="41"/>
      <c r="G549" s="313">
        <f>SUM(G550+G551+G552+G553)</f>
        <v>68185</v>
      </c>
      <c r="H549" s="313">
        <f>SUM(H550+H551+H552+H553)</f>
        <v>71698</v>
      </c>
      <c r="I549" s="313">
        <f>SUM(I550+I551+I552+I553)</f>
        <v>34541</v>
      </c>
      <c r="J549" s="702">
        <f>I549/H549</f>
        <v>0.4817568133002315</v>
      </c>
    </row>
    <row r="550" spans="1:10" ht="12.75">
      <c r="A550" s="35"/>
      <c r="B550" s="36"/>
      <c r="C550" s="36"/>
      <c r="D550" s="42" t="s">
        <v>19</v>
      </c>
      <c r="E550" s="38" t="s">
        <v>53</v>
      </c>
      <c r="F550" s="38"/>
      <c r="G550" s="312">
        <v>39048</v>
      </c>
      <c r="H550" s="312">
        <v>39746</v>
      </c>
      <c r="I550" s="312">
        <v>18022</v>
      </c>
      <c r="J550" s="701">
        <f>I550/H550</f>
        <v>0.45342927590197757</v>
      </c>
    </row>
    <row r="551" spans="1:10" ht="12.75">
      <c r="A551" s="35"/>
      <c r="B551" s="36"/>
      <c r="C551" s="36"/>
      <c r="D551" s="42" t="s">
        <v>21</v>
      </c>
      <c r="E551" s="41" t="s">
        <v>22</v>
      </c>
      <c r="F551" s="38"/>
      <c r="G551" s="312">
        <v>12538</v>
      </c>
      <c r="H551" s="312">
        <v>12741</v>
      </c>
      <c r="I551" s="312">
        <v>5735</v>
      </c>
      <c r="J551" s="701">
        <f>I551/H551</f>
        <v>0.45012165450121655</v>
      </c>
    </row>
    <row r="552" spans="1:10" ht="12.75">
      <c r="A552" s="35"/>
      <c r="B552" s="36"/>
      <c r="C552" s="36"/>
      <c r="D552" s="42" t="s">
        <v>14</v>
      </c>
      <c r="E552" s="41" t="s">
        <v>5</v>
      </c>
      <c r="F552" s="38"/>
      <c r="G552" s="312">
        <v>16599</v>
      </c>
      <c r="H552" s="312">
        <v>18256</v>
      </c>
      <c r="I552" s="312">
        <v>9829</v>
      </c>
      <c r="J552" s="701">
        <f>I552/H552</f>
        <v>0.5383983347940403</v>
      </c>
    </row>
    <row r="553" spans="1:10" ht="12.75">
      <c r="A553" s="35"/>
      <c r="B553" s="36"/>
      <c r="C553" s="36"/>
      <c r="D553" s="42" t="s">
        <v>173</v>
      </c>
      <c r="E553" s="95" t="s">
        <v>175</v>
      </c>
      <c r="F553" s="38"/>
      <c r="G553" s="312"/>
      <c r="H553" s="312">
        <v>955</v>
      </c>
      <c r="I553" s="312">
        <v>955</v>
      </c>
      <c r="J553" s="701">
        <f>I553/H553</f>
        <v>1</v>
      </c>
    </row>
    <row r="554" spans="1:10" ht="12.75">
      <c r="A554" s="35"/>
      <c r="B554" s="36"/>
      <c r="C554" s="36"/>
      <c r="D554" s="42"/>
      <c r="E554" s="36"/>
      <c r="F554" s="36"/>
      <c r="G554" s="312"/>
      <c r="H554" s="312"/>
      <c r="I554" s="312"/>
      <c r="J554" s="701"/>
    </row>
    <row r="555" spans="1:10" ht="12.75">
      <c r="A555" s="35"/>
      <c r="B555" s="36"/>
      <c r="C555" s="39" t="s">
        <v>7</v>
      </c>
      <c r="D555" s="40" t="s">
        <v>8</v>
      </c>
      <c r="E555" s="41"/>
      <c r="F555" s="41"/>
      <c r="G555" s="313">
        <f>SUM(G556)</f>
        <v>0</v>
      </c>
      <c r="H555" s="313">
        <f>SUM(H556)</f>
        <v>105</v>
      </c>
      <c r="I555" s="313">
        <f>SUM(I556)</f>
        <v>104</v>
      </c>
      <c r="J555" s="702">
        <f>I555/H555</f>
        <v>0.9904761904761905</v>
      </c>
    </row>
    <row r="556" spans="1:10" ht="12.75">
      <c r="A556" s="35"/>
      <c r="B556" s="36"/>
      <c r="C556" s="36"/>
      <c r="D556" s="42" t="s">
        <v>9</v>
      </c>
      <c r="E556" s="38" t="s">
        <v>10</v>
      </c>
      <c r="F556" s="38"/>
      <c r="G556" s="312"/>
      <c r="H556" s="312">
        <f>SUM(H557)</f>
        <v>105</v>
      </c>
      <c r="I556" s="312">
        <v>104</v>
      </c>
      <c r="J556" s="701">
        <f>I556/H556</f>
        <v>0.9904761904761905</v>
      </c>
    </row>
    <row r="557" spans="1:10" s="93" customFormat="1" ht="12.75">
      <c r="A557" s="92"/>
      <c r="B557" s="50"/>
      <c r="C557" s="50"/>
      <c r="D557" s="83"/>
      <c r="E557" s="753" t="s">
        <v>11</v>
      </c>
      <c r="F557" s="54" t="s">
        <v>609</v>
      </c>
      <c r="G557" s="322"/>
      <c r="H557" s="322">
        <v>105</v>
      </c>
      <c r="I557" s="322">
        <v>104</v>
      </c>
      <c r="J557" s="706">
        <f>I557/H557</f>
        <v>0.9904761904761905</v>
      </c>
    </row>
    <row r="558" spans="1:10" ht="13.5" thickBot="1">
      <c r="A558" s="46"/>
      <c r="B558" s="47"/>
      <c r="C558" s="47"/>
      <c r="D558" s="72"/>
      <c r="E558" s="208"/>
      <c r="F558" s="209"/>
      <c r="G558" s="316"/>
      <c r="H558" s="316"/>
      <c r="I558" s="316"/>
      <c r="J558" s="709"/>
    </row>
    <row r="559" spans="1:10" ht="13.5" thickBot="1">
      <c r="A559" s="27"/>
      <c r="B559" s="28"/>
      <c r="C559" s="28"/>
      <c r="D559" s="28"/>
      <c r="E559" s="28"/>
      <c r="F559" s="28"/>
      <c r="G559" s="318"/>
      <c r="H559" s="318"/>
      <c r="I559" s="318"/>
      <c r="J559" s="713"/>
    </row>
    <row r="560" spans="1:10" s="30" customFormat="1" ht="13.5" thickBot="1">
      <c r="A560" s="69"/>
      <c r="B560" s="33" t="s">
        <v>80</v>
      </c>
      <c r="C560" s="34"/>
      <c r="D560" s="34"/>
      <c r="E560" s="34"/>
      <c r="F560" s="34"/>
      <c r="G560" s="310">
        <f>SUM(G562+G569)</f>
        <v>172341</v>
      </c>
      <c r="H560" s="310">
        <f>SUM(H562+H569)</f>
        <v>178545</v>
      </c>
      <c r="I560" s="310">
        <f>SUM(I562+I569)</f>
        <v>90010</v>
      </c>
      <c r="J560" s="699">
        <f>I560/H560</f>
        <v>0.5041306113304769</v>
      </c>
    </row>
    <row r="561" spans="1:10" s="30" customFormat="1" ht="12.75">
      <c r="A561" s="197"/>
      <c r="B561" s="198"/>
      <c r="C561" s="198"/>
      <c r="D561" s="198"/>
      <c r="E561" s="198"/>
      <c r="F561" s="198"/>
      <c r="G561" s="323"/>
      <c r="H561" s="323"/>
      <c r="I561" s="323"/>
      <c r="J561" s="717"/>
    </row>
    <row r="562" spans="1:10" ht="12.75">
      <c r="A562" s="31"/>
      <c r="B562" s="29"/>
      <c r="C562" s="39" t="s">
        <v>3</v>
      </c>
      <c r="D562" s="40" t="s">
        <v>4</v>
      </c>
      <c r="E562" s="41"/>
      <c r="F562" s="41"/>
      <c r="G562" s="313">
        <f>SUM(G563+G564+G565+G566+G567)</f>
        <v>172341</v>
      </c>
      <c r="H562" s="313">
        <f>SUM(H563+H564+H565+H566+H567)</f>
        <v>178545</v>
      </c>
      <c r="I562" s="313">
        <f>SUM(I563+I564+I565+I566+I567)</f>
        <v>89290</v>
      </c>
      <c r="J562" s="702">
        <f aca="true" t="shared" si="15" ref="J562:J567">I562/H562</f>
        <v>0.5000980145061469</v>
      </c>
    </row>
    <row r="563" spans="1:10" ht="12.75">
      <c r="A563" s="35"/>
      <c r="B563" s="36"/>
      <c r="C563" s="36"/>
      <c r="D563" s="42" t="s">
        <v>19</v>
      </c>
      <c r="E563" s="38" t="s">
        <v>53</v>
      </c>
      <c r="F563" s="38"/>
      <c r="G563" s="312">
        <v>100943</v>
      </c>
      <c r="H563" s="312">
        <v>101714</v>
      </c>
      <c r="I563" s="312">
        <v>50179</v>
      </c>
      <c r="J563" s="701">
        <f t="shared" si="15"/>
        <v>0.49333425093890715</v>
      </c>
    </row>
    <row r="564" spans="1:10" ht="12.75">
      <c r="A564" s="35"/>
      <c r="B564" s="36"/>
      <c r="C564" s="36"/>
      <c r="D564" s="42" t="s">
        <v>21</v>
      </c>
      <c r="E564" s="38" t="s">
        <v>22</v>
      </c>
      <c r="F564" s="38"/>
      <c r="G564" s="312">
        <v>31671</v>
      </c>
      <c r="H564" s="312">
        <v>31895</v>
      </c>
      <c r="I564" s="312">
        <v>15575</v>
      </c>
      <c r="J564" s="701">
        <f t="shared" si="15"/>
        <v>0.48832105345665466</v>
      </c>
    </row>
    <row r="565" spans="1:10" ht="12.75">
      <c r="A565" s="35"/>
      <c r="B565" s="36"/>
      <c r="C565" s="36"/>
      <c r="D565" s="42" t="s">
        <v>14</v>
      </c>
      <c r="E565" s="38" t="s">
        <v>5</v>
      </c>
      <c r="F565" s="38"/>
      <c r="G565" s="312">
        <v>38111</v>
      </c>
      <c r="H565" s="312">
        <v>41725</v>
      </c>
      <c r="I565" s="312">
        <v>21901</v>
      </c>
      <c r="J565" s="701">
        <f t="shared" si="15"/>
        <v>0.5248891551827441</v>
      </c>
    </row>
    <row r="566" spans="1:10" ht="12.75">
      <c r="A566" s="35"/>
      <c r="B566" s="36"/>
      <c r="C566" s="36"/>
      <c r="D566" s="42" t="s">
        <v>81</v>
      </c>
      <c r="E566" s="38" t="s">
        <v>82</v>
      </c>
      <c r="F566" s="38"/>
      <c r="G566" s="312">
        <v>1616</v>
      </c>
      <c r="H566" s="312">
        <v>1754</v>
      </c>
      <c r="I566" s="312">
        <v>178</v>
      </c>
      <c r="J566" s="701">
        <f t="shared" si="15"/>
        <v>0.10148232611174458</v>
      </c>
    </row>
    <row r="567" spans="1:10" s="100" customFormat="1" ht="12.75">
      <c r="A567" s="96"/>
      <c r="B567" s="97"/>
      <c r="C567" s="97"/>
      <c r="D567" s="98" t="s">
        <v>173</v>
      </c>
      <c r="E567" s="99" t="s">
        <v>175</v>
      </c>
      <c r="F567" s="77"/>
      <c r="G567" s="317"/>
      <c r="H567" s="317">
        <v>1457</v>
      </c>
      <c r="I567" s="317">
        <v>1457</v>
      </c>
      <c r="J567" s="708">
        <f t="shared" si="15"/>
        <v>1</v>
      </c>
    </row>
    <row r="568" spans="1:10" ht="12.75">
      <c r="A568" s="35"/>
      <c r="B568" s="36"/>
      <c r="C568" s="36"/>
      <c r="D568" s="36"/>
      <c r="E568" s="36"/>
      <c r="F568" s="36"/>
      <c r="G568" s="312"/>
      <c r="H568" s="312"/>
      <c r="I568" s="312"/>
      <c r="J568" s="701"/>
    </row>
    <row r="569" spans="1:10" s="107" customFormat="1" ht="12.75">
      <c r="A569" s="106"/>
      <c r="B569" s="58"/>
      <c r="C569" s="39" t="s">
        <v>7</v>
      </c>
      <c r="D569" s="40" t="s">
        <v>8</v>
      </c>
      <c r="E569" s="40"/>
      <c r="F569" s="40"/>
      <c r="G569" s="313">
        <f>SUM(G570+G572)</f>
        <v>0</v>
      </c>
      <c r="H569" s="313">
        <f>SUM(H570+H572)</f>
        <v>0</v>
      </c>
      <c r="I569" s="313">
        <f>SUM(I570+I572)</f>
        <v>720</v>
      </c>
      <c r="J569" s="702">
        <v>0</v>
      </c>
    </row>
    <row r="570" spans="1:10" ht="12.75">
      <c r="A570" s="35"/>
      <c r="B570" s="36"/>
      <c r="C570" s="36"/>
      <c r="D570" s="42" t="s">
        <v>9</v>
      </c>
      <c r="E570" s="38" t="s">
        <v>10</v>
      </c>
      <c r="F570" s="38"/>
      <c r="G570" s="312">
        <v>0</v>
      </c>
      <c r="H570" s="312">
        <v>0</v>
      </c>
      <c r="I570" s="312">
        <v>720</v>
      </c>
      <c r="J570" s="701">
        <v>0</v>
      </c>
    </row>
    <row r="571" spans="1:10" ht="12.75">
      <c r="A571" s="35"/>
      <c r="B571" s="36"/>
      <c r="C571" s="36"/>
      <c r="D571" s="42"/>
      <c r="E571" s="108" t="s">
        <v>11</v>
      </c>
      <c r="F571" s="50" t="s">
        <v>704</v>
      </c>
      <c r="G571" s="320"/>
      <c r="H571" s="320"/>
      <c r="I571" s="320">
        <v>720</v>
      </c>
      <c r="J571" s="703">
        <v>0</v>
      </c>
    </row>
    <row r="572" spans="1:10" ht="12.75">
      <c r="A572" s="35"/>
      <c r="B572" s="36"/>
      <c r="C572" s="36"/>
      <c r="D572" s="42" t="s">
        <v>12</v>
      </c>
      <c r="E572" s="60" t="s">
        <v>13</v>
      </c>
      <c r="F572" s="59"/>
      <c r="G572" s="312">
        <v>0</v>
      </c>
      <c r="H572" s="312">
        <v>0</v>
      </c>
      <c r="I572" s="312">
        <v>0</v>
      </c>
      <c r="J572" s="701">
        <v>0</v>
      </c>
    </row>
    <row r="573" spans="1:10" ht="13.5" thickBot="1">
      <c r="A573" s="46"/>
      <c r="B573" s="47"/>
      <c r="C573" s="47"/>
      <c r="D573" s="72"/>
      <c r="E573" s="47"/>
      <c r="F573" s="47"/>
      <c r="G573" s="316"/>
      <c r="H573" s="316"/>
      <c r="I573" s="316"/>
      <c r="J573" s="709"/>
    </row>
    <row r="574" spans="1:10" s="145" customFormat="1" ht="25.5" customHeight="1" thickBot="1">
      <c r="A574" s="142"/>
      <c r="B574" s="143" t="s">
        <v>84</v>
      </c>
      <c r="C574" s="144"/>
      <c r="D574" s="144"/>
      <c r="E574" s="144"/>
      <c r="F574" s="144"/>
      <c r="G574" s="330">
        <f>SUM(G576+G583)</f>
        <v>226867</v>
      </c>
      <c r="H574" s="330">
        <f>SUM(H576+H583)</f>
        <v>235592</v>
      </c>
      <c r="I574" s="330">
        <f>SUM(I576+I583)</f>
        <v>115739</v>
      </c>
      <c r="J574" s="724">
        <f>I574/H574</f>
        <v>0.49126880369452275</v>
      </c>
    </row>
    <row r="575" spans="1:10" s="30" customFormat="1" ht="12.75">
      <c r="A575" s="197"/>
      <c r="B575" s="198"/>
      <c r="C575" s="198"/>
      <c r="D575" s="198"/>
      <c r="E575" s="198"/>
      <c r="F575" s="198"/>
      <c r="G575" s="323"/>
      <c r="H575" s="323"/>
      <c r="I575" s="323"/>
      <c r="J575" s="717"/>
    </row>
    <row r="576" spans="1:10" ht="12.75">
      <c r="A576" s="31"/>
      <c r="B576" s="29"/>
      <c r="C576" s="39" t="s">
        <v>3</v>
      </c>
      <c r="D576" s="40" t="s">
        <v>4</v>
      </c>
      <c r="E576" s="41"/>
      <c r="F576" s="41"/>
      <c r="G576" s="313">
        <f>SUM(G577+G578+G579+G580+G581)</f>
        <v>226867</v>
      </c>
      <c r="H576" s="313">
        <f>SUM(H577+H578+H579+H580+H581)</f>
        <v>235592</v>
      </c>
      <c r="I576" s="313">
        <f>SUM(I577+I578+I579+I580+I581)</f>
        <v>115739</v>
      </c>
      <c r="J576" s="702">
        <f aca="true" t="shared" si="16" ref="J576:J581">I576/H576</f>
        <v>0.49126880369452275</v>
      </c>
    </row>
    <row r="577" spans="1:10" ht="12.75">
      <c r="A577" s="35"/>
      <c r="B577" s="36"/>
      <c r="C577" s="36"/>
      <c r="D577" s="42" t="s">
        <v>19</v>
      </c>
      <c r="E577" s="38" t="s">
        <v>53</v>
      </c>
      <c r="F577" s="38"/>
      <c r="G577" s="312">
        <v>134393</v>
      </c>
      <c r="H577" s="312">
        <v>137220</v>
      </c>
      <c r="I577" s="312">
        <v>65485</v>
      </c>
      <c r="J577" s="701">
        <f t="shared" si="16"/>
        <v>0.47722635184375456</v>
      </c>
    </row>
    <row r="578" spans="1:10" ht="12.75">
      <c r="A578" s="35"/>
      <c r="B578" s="36"/>
      <c r="C578" s="36"/>
      <c r="D578" s="42" t="s">
        <v>21</v>
      </c>
      <c r="E578" s="38" t="s">
        <v>22</v>
      </c>
      <c r="F578" s="38"/>
      <c r="G578" s="312">
        <v>42154</v>
      </c>
      <c r="H578" s="312">
        <v>42869</v>
      </c>
      <c r="I578" s="312">
        <v>20467</v>
      </c>
      <c r="J578" s="701">
        <f t="shared" si="16"/>
        <v>0.4774312440224871</v>
      </c>
    </row>
    <row r="579" spans="1:10" ht="12.75">
      <c r="A579" s="35"/>
      <c r="B579" s="36"/>
      <c r="C579" s="36"/>
      <c r="D579" s="42" t="s">
        <v>14</v>
      </c>
      <c r="E579" s="38" t="s">
        <v>5</v>
      </c>
      <c r="F579" s="38"/>
      <c r="G579" s="312">
        <v>48115</v>
      </c>
      <c r="H579" s="312">
        <v>49555</v>
      </c>
      <c r="I579" s="312">
        <v>26076</v>
      </c>
      <c r="J579" s="701">
        <f t="shared" si="16"/>
        <v>0.5262032085561498</v>
      </c>
    </row>
    <row r="580" spans="1:10" ht="12.75">
      <c r="A580" s="35"/>
      <c r="B580" s="36"/>
      <c r="C580" s="36"/>
      <c r="D580" s="42" t="s">
        <v>81</v>
      </c>
      <c r="E580" s="38" t="s">
        <v>82</v>
      </c>
      <c r="F580" s="38"/>
      <c r="G580" s="312">
        <v>2205</v>
      </c>
      <c r="H580" s="312">
        <v>2486</v>
      </c>
      <c r="I580" s="312">
        <v>249</v>
      </c>
      <c r="J580" s="701">
        <f t="shared" si="16"/>
        <v>0.1001609010458568</v>
      </c>
    </row>
    <row r="581" spans="1:10" ht="12.75">
      <c r="A581" s="35"/>
      <c r="B581" s="36"/>
      <c r="C581" s="36"/>
      <c r="D581" s="42" t="s">
        <v>173</v>
      </c>
      <c r="E581" s="74" t="s">
        <v>175</v>
      </c>
      <c r="F581" s="38"/>
      <c r="G581" s="312"/>
      <c r="H581" s="312">
        <v>3462</v>
      </c>
      <c r="I581" s="312">
        <v>3462</v>
      </c>
      <c r="J581" s="701">
        <f t="shared" si="16"/>
        <v>1</v>
      </c>
    </row>
    <row r="582" spans="1:10" ht="12.75">
      <c r="A582" s="35"/>
      <c r="B582" s="36"/>
      <c r="C582" s="36"/>
      <c r="D582" s="36"/>
      <c r="E582" s="36"/>
      <c r="F582" s="36"/>
      <c r="G582" s="312"/>
      <c r="H582" s="312"/>
      <c r="I582" s="312"/>
      <c r="J582" s="701"/>
    </row>
    <row r="583" spans="1:10" s="107" customFormat="1" ht="12.75">
      <c r="A583" s="106"/>
      <c r="B583" s="58"/>
      <c r="C583" s="39" t="s">
        <v>7</v>
      </c>
      <c r="D583" s="40" t="s">
        <v>8</v>
      </c>
      <c r="E583" s="40"/>
      <c r="F583" s="40"/>
      <c r="G583" s="313">
        <f>SUM(G584,G586)</f>
        <v>0</v>
      </c>
      <c r="H583" s="313">
        <f>SUM(H584,H586)</f>
        <v>0</v>
      </c>
      <c r="I583" s="313">
        <f>SUM(I584,I586)</f>
        <v>0</v>
      </c>
      <c r="J583" s="702">
        <v>0</v>
      </c>
    </row>
    <row r="584" spans="1:10" ht="12.75">
      <c r="A584" s="35"/>
      <c r="B584" s="36"/>
      <c r="C584" s="36"/>
      <c r="D584" s="42" t="s">
        <v>9</v>
      </c>
      <c r="E584" s="38" t="s">
        <v>10</v>
      </c>
      <c r="F584" s="38"/>
      <c r="G584" s="312">
        <v>0</v>
      </c>
      <c r="H584" s="312">
        <v>0</v>
      </c>
      <c r="I584" s="312">
        <v>0</v>
      </c>
      <c r="J584" s="701">
        <v>0</v>
      </c>
    </row>
    <row r="585" spans="1:10" ht="12.75">
      <c r="A585" s="35"/>
      <c r="B585" s="36"/>
      <c r="C585" s="36"/>
      <c r="D585" s="42"/>
      <c r="E585" s="43"/>
      <c r="F585" s="59"/>
      <c r="G585" s="312"/>
      <c r="H585" s="312"/>
      <c r="I585" s="312"/>
      <c r="J585" s="701"/>
    </row>
    <row r="586" spans="1:10" ht="12.75">
      <c r="A586" s="35"/>
      <c r="B586" s="36"/>
      <c r="C586" s="36"/>
      <c r="D586" s="73" t="s">
        <v>12</v>
      </c>
      <c r="E586" s="60" t="s">
        <v>13</v>
      </c>
      <c r="F586" s="59"/>
      <c r="G586" s="312">
        <v>0</v>
      </c>
      <c r="H586" s="312">
        <v>0</v>
      </c>
      <c r="I586" s="312">
        <v>0</v>
      </c>
      <c r="J586" s="701">
        <v>0</v>
      </c>
    </row>
    <row r="587" spans="1:10" ht="13.5" thickBot="1">
      <c r="A587" s="46"/>
      <c r="B587" s="47"/>
      <c r="C587" s="47"/>
      <c r="D587" s="47"/>
      <c r="E587" s="47"/>
      <c r="F587" s="47"/>
      <c r="G587" s="316"/>
      <c r="H587" s="316"/>
      <c r="I587" s="316"/>
      <c r="J587" s="709"/>
    </row>
    <row r="588" spans="1:10" s="107" customFormat="1" ht="12.75">
      <c r="A588" s="245"/>
      <c r="B588" s="246" t="s">
        <v>87</v>
      </c>
      <c r="C588" s="247"/>
      <c r="D588" s="247"/>
      <c r="E588" s="247"/>
      <c r="F588" s="247"/>
      <c r="G588" s="332">
        <f>SUM(G589+G596)</f>
        <v>92579</v>
      </c>
      <c r="H588" s="332">
        <f>SUM(H589+H596)</f>
        <v>97610</v>
      </c>
      <c r="I588" s="332">
        <f>SUM(I589+I596)</f>
        <v>46352</v>
      </c>
      <c r="J588" s="726">
        <f aca="true" t="shared" si="17" ref="J588:J594">I588/H588</f>
        <v>0.4748693781374859</v>
      </c>
    </row>
    <row r="589" spans="1:10" s="107" customFormat="1" ht="12.75">
      <c r="A589" s="106"/>
      <c r="B589" s="58"/>
      <c r="C589" s="39" t="s">
        <v>3</v>
      </c>
      <c r="D589" s="40" t="s">
        <v>4</v>
      </c>
      <c r="E589" s="40"/>
      <c r="F589" s="40"/>
      <c r="G589" s="313">
        <f>SUM(G590+G591+G592+G594)</f>
        <v>92579</v>
      </c>
      <c r="H589" s="313">
        <f>SUM(H590+H591+H592+H593+H594)</f>
        <v>96868</v>
      </c>
      <c r="I589" s="313">
        <f>SUM(I590+I591+I592+I593+I594)</f>
        <v>45541</v>
      </c>
      <c r="J589" s="702">
        <f t="shared" si="17"/>
        <v>0.47013461617871743</v>
      </c>
    </row>
    <row r="590" spans="1:10" ht="12.75">
      <c r="A590" s="35"/>
      <c r="B590" s="36"/>
      <c r="C590" s="36"/>
      <c r="D590" s="42" t="s">
        <v>19</v>
      </c>
      <c r="E590" s="38" t="s">
        <v>53</v>
      </c>
      <c r="F590" s="38"/>
      <c r="G590" s="312">
        <v>53094</v>
      </c>
      <c r="H590" s="312">
        <v>53094</v>
      </c>
      <c r="I590" s="312">
        <v>23620</v>
      </c>
      <c r="J590" s="701">
        <f t="shared" si="17"/>
        <v>0.44487136022902773</v>
      </c>
    </row>
    <row r="591" spans="1:10" ht="12.75">
      <c r="A591" s="35"/>
      <c r="B591" s="36"/>
      <c r="C591" s="36"/>
      <c r="D591" s="42" t="s">
        <v>21</v>
      </c>
      <c r="E591" s="41" t="s">
        <v>22</v>
      </c>
      <c r="F591" s="38"/>
      <c r="G591" s="312">
        <v>16881</v>
      </c>
      <c r="H591" s="312">
        <v>17105</v>
      </c>
      <c r="I591" s="312">
        <v>7621</v>
      </c>
      <c r="J591" s="701">
        <f t="shared" si="17"/>
        <v>0.4455422391113709</v>
      </c>
    </row>
    <row r="592" spans="1:10" ht="12.75">
      <c r="A592" s="35"/>
      <c r="B592" s="36"/>
      <c r="C592" s="36"/>
      <c r="D592" s="42" t="s">
        <v>14</v>
      </c>
      <c r="E592" s="41" t="s">
        <v>5</v>
      </c>
      <c r="F592" s="38"/>
      <c r="G592" s="312">
        <v>22604</v>
      </c>
      <c r="H592" s="312">
        <v>23129</v>
      </c>
      <c r="I592" s="312">
        <v>10760</v>
      </c>
      <c r="J592" s="701">
        <f t="shared" si="17"/>
        <v>0.46521682735959186</v>
      </c>
    </row>
    <row r="593" spans="1:10" ht="12.75">
      <c r="A593" s="35"/>
      <c r="B593" s="36"/>
      <c r="C593" s="36"/>
      <c r="D593" s="42" t="s">
        <v>81</v>
      </c>
      <c r="E593" s="38" t="s">
        <v>82</v>
      </c>
      <c r="F593" s="38"/>
      <c r="G593" s="312">
        <v>2205</v>
      </c>
      <c r="H593" s="312">
        <v>84</v>
      </c>
      <c r="I593" s="312">
        <v>84</v>
      </c>
      <c r="J593" s="701">
        <f t="shared" si="17"/>
        <v>1</v>
      </c>
    </row>
    <row r="594" spans="1:10" ht="12.75">
      <c r="A594" s="35"/>
      <c r="B594" s="36"/>
      <c r="C594" s="36"/>
      <c r="D594" s="42" t="s">
        <v>173</v>
      </c>
      <c r="E594" s="95" t="s">
        <v>175</v>
      </c>
      <c r="F594" s="38"/>
      <c r="G594" s="312"/>
      <c r="H594" s="312">
        <v>3456</v>
      </c>
      <c r="I594" s="312">
        <v>3456</v>
      </c>
      <c r="J594" s="701">
        <f t="shared" si="17"/>
        <v>1</v>
      </c>
    </row>
    <row r="595" spans="1:10" ht="12.75">
      <c r="A595" s="35"/>
      <c r="B595" s="36"/>
      <c r="C595" s="36"/>
      <c r="D595" s="42"/>
      <c r="E595" s="80"/>
      <c r="F595" s="36"/>
      <c r="G595" s="312"/>
      <c r="H595" s="312"/>
      <c r="I595" s="312"/>
      <c r="J595" s="701"/>
    </row>
    <row r="596" spans="1:10" s="107" customFormat="1" ht="12.75">
      <c r="A596" s="106"/>
      <c r="B596" s="58"/>
      <c r="C596" s="39" t="s">
        <v>7</v>
      </c>
      <c r="D596" s="40" t="s">
        <v>8</v>
      </c>
      <c r="E596" s="40"/>
      <c r="F596" s="40"/>
      <c r="G596" s="313">
        <f>SUM(G597+G600)</f>
        <v>0</v>
      </c>
      <c r="H596" s="313">
        <f>SUM(H597+H600)</f>
        <v>742</v>
      </c>
      <c r="I596" s="313">
        <f>SUM(I597+I600)</f>
        <v>811</v>
      </c>
      <c r="J596" s="702">
        <f>I596/H596</f>
        <v>1.0929919137466306</v>
      </c>
    </row>
    <row r="597" spans="1:10" ht="12.75">
      <c r="A597" s="35"/>
      <c r="B597" s="36"/>
      <c r="C597" s="36"/>
      <c r="D597" s="42" t="s">
        <v>9</v>
      </c>
      <c r="E597" s="38" t="s">
        <v>10</v>
      </c>
      <c r="F597" s="38"/>
      <c r="G597" s="312">
        <v>0</v>
      </c>
      <c r="H597" s="312">
        <f>SUM(H598)</f>
        <v>742</v>
      </c>
      <c r="I597" s="312">
        <v>811</v>
      </c>
      <c r="J597" s="701">
        <f>I597/H597</f>
        <v>1.0929919137466306</v>
      </c>
    </row>
    <row r="598" spans="1:10" s="93" customFormat="1" ht="12.75">
      <c r="A598" s="92"/>
      <c r="B598" s="50"/>
      <c r="C598" s="50"/>
      <c r="D598" s="83"/>
      <c r="E598" s="750" t="s">
        <v>11</v>
      </c>
      <c r="F598" s="301" t="s">
        <v>610</v>
      </c>
      <c r="G598" s="320"/>
      <c r="H598" s="320">
        <v>742</v>
      </c>
      <c r="I598" s="320">
        <v>811</v>
      </c>
      <c r="J598" s="703">
        <f>I598/H598</f>
        <v>1.0929919137466306</v>
      </c>
    </row>
    <row r="599" spans="1:10" ht="12.75">
      <c r="A599" s="35"/>
      <c r="B599" s="36"/>
      <c r="C599" s="36"/>
      <c r="D599" s="42"/>
      <c r="E599" s="43"/>
      <c r="F599" s="50"/>
      <c r="G599" s="312"/>
      <c r="H599" s="312"/>
      <c r="I599" s="312"/>
      <c r="J599" s="701"/>
    </row>
    <row r="600" spans="1:10" ht="12.75">
      <c r="A600" s="35"/>
      <c r="B600" s="36"/>
      <c r="C600" s="36"/>
      <c r="D600" s="42" t="s">
        <v>12</v>
      </c>
      <c r="E600" s="60" t="s">
        <v>13</v>
      </c>
      <c r="F600" s="59"/>
      <c r="G600" s="317">
        <v>0</v>
      </c>
      <c r="H600" s="317">
        <v>0</v>
      </c>
      <c r="I600" s="317">
        <v>0</v>
      </c>
      <c r="J600" s="708">
        <v>0</v>
      </c>
    </row>
    <row r="601" spans="1:10" ht="12.75">
      <c r="A601" s="35"/>
      <c r="B601" s="36"/>
      <c r="C601" s="36"/>
      <c r="D601" s="42"/>
      <c r="E601" s="43"/>
      <c r="F601" s="50"/>
      <c r="G601" s="312"/>
      <c r="H601" s="312"/>
      <c r="I601" s="312"/>
      <c r="J601" s="701"/>
    </row>
    <row r="602" spans="1:10" ht="12.75">
      <c r="A602" s="35"/>
      <c r="B602" s="36"/>
      <c r="C602" s="36"/>
      <c r="D602" s="36"/>
      <c r="E602" s="36"/>
      <c r="F602" s="36"/>
      <c r="G602" s="312"/>
      <c r="H602" s="312"/>
      <c r="I602" s="312"/>
      <c r="J602" s="701"/>
    </row>
    <row r="603" spans="1:10" s="107" customFormat="1" ht="12.75">
      <c r="A603" s="248"/>
      <c r="B603" s="242" t="s">
        <v>240</v>
      </c>
      <c r="C603" s="249"/>
      <c r="D603" s="249"/>
      <c r="E603" s="249"/>
      <c r="F603" s="249"/>
      <c r="G603" s="324">
        <f>SUM(G604+G610)</f>
        <v>163915</v>
      </c>
      <c r="H603" s="324">
        <f>SUM(H604+H610)</f>
        <v>169095</v>
      </c>
      <c r="I603" s="324">
        <f>SUM(I604+I610)</f>
        <v>79431</v>
      </c>
      <c r="J603" s="718">
        <f aca="true" t="shared" si="18" ref="J603:J608">I603/H603</f>
        <v>0.469741861084006</v>
      </c>
    </row>
    <row r="604" spans="1:10" s="107" customFormat="1" ht="12.75">
      <c r="A604" s="106"/>
      <c r="B604" s="58"/>
      <c r="C604" s="39" t="s">
        <v>3</v>
      </c>
      <c r="D604" s="40" t="s">
        <v>4</v>
      </c>
      <c r="E604" s="40"/>
      <c r="F604" s="40"/>
      <c r="G604" s="313">
        <f>SUM(G605+G606+G607+G608)</f>
        <v>163915</v>
      </c>
      <c r="H604" s="313">
        <f>SUM(H605+H606+H607+H608)</f>
        <v>169095</v>
      </c>
      <c r="I604" s="313">
        <f>SUM(I605+I606+I607+I608)</f>
        <v>79431</v>
      </c>
      <c r="J604" s="702">
        <f t="shared" si="18"/>
        <v>0.469741861084006</v>
      </c>
    </row>
    <row r="605" spans="1:10" ht="12.75">
      <c r="A605" s="35"/>
      <c r="B605" s="36"/>
      <c r="C605" s="36"/>
      <c r="D605" s="42" t="s">
        <v>19</v>
      </c>
      <c r="E605" s="38" t="s">
        <v>53</v>
      </c>
      <c r="F605" s="38"/>
      <c r="G605" s="312">
        <v>87408</v>
      </c>
      <c r="H605" s="312">
        <v>87891</v>
      </c>
      <c r="I605" s="312">
        <v>39404</v>
      </c>
      <c r="J605" s="701">
        <f t="shared" si="18"/>
        <v>0.4483280426892401</v>
      </c>
    </row>
    <row r="606" spans="1:10" ht="12.75">
      <c r="A606" s="35"/>
      <c r="B606" s="36"/>
      <c r="C606" s="36"/>
      <c r="D606" s="42" t="s">
        <v>21</v>
      </c>
      <c r="E606" s="41" t="s">
        <v>22</v>
      </c>
      <c r="F606" s="38"/>
      <c r="G606" s="312">
        <v>27482</v>
      </c>
      <c r="H606" s="312">
        <v>27622</v>
      </c>
      <c r="I606" s="312">
        <v>12331</v>
      </c>
      <c r="J606" s="701">
        <f t="shared" si="18"/>
        <v>0.4464195206719282</v>
      </c>
    </row>
    <row r="607" spans="1:10" ht="12.75">
      <c r="A607" s="35"/>
      <c r="B607" s="36"/>
      <c r="C607" s="36"/>
      <c r="D607" s="42" t="s">
        <v>14</v>
      </c>
      <c r="E607" s="38" t="s">
        <v>5</v>
      </c>
      <c r="F607" s="38"/>
      <c r="G607" s="312">
        <v>49025</v>
      </c>
      <c r="H607" s="312">
        <v>51357</v>
      </c>
      <c r="I607" s="312">
        <v>25471</v>
      </c>
      <c r="J607" s="701">
        <f t="shared" si="18"/>
        <v>0.49595965496426975</v>
      </c>
    </row>
    <row r="608" spans="1:10" ht="12.75">
      <c r="A608" s="35"/>
      <c r="B608" s="36"/>
      <c r="C608" s="36"/>
      <c r="D608" s="42" t="s">
        <v>173</v>
      </c>
      <c r="E608" s="95" t="s">
        <v>175</v>
      </c>
      <c r="F608" s="38"/>
      <c r="G608" s="312"/>
      <c r="H608" s="312">
        <v>2225</v>
      </c>
      <c r="I608" s="312">
        <v>2225</v>
      </c>
      <c r="J608" s="701">
        <f t="shared" si="18"/>
        <v>1</v>
      </c>
    </row>
    <row r="609" spans="1:10" ht="12.75">
      <c r="A609" s="35"/>
      <c r="B609" s="36"/>
      <c r="C609" s="36"/>
      <c r="D609" s="42"/>
      <c r="E609" s="80"/>
      <c r="F609" s="36"/>
      <c r="G609" s="312"/>
      <c r="H609" s="312"/>
      <c r="I609" s="312"/>
      <c r="J609" s="701"/>
    </row>
    <row r="610" spans="1:10" s="107" customFormat="1" ht="12.75">
      <c r="A610" s="106"/>
      <c r="B610" s="58"/>
      <c r="C610" s="39" t="s">
        <v>7</v>
      </c>
      <c r="D610" s="40" t="s">
        <v>8</v>
      </c>
      <c r="E610" s="40"/>
      <c r="F610" s="40"/>
      <c r="G610" s="313">
        <f>SUM(G611)</f>
        <v>0</v>
      </c>
      <c r="H610" s="313">
        <f>SUM(H611)</f>
        <v>0</v>
      </c>
      <c r="I610" s="313">
        <f>SUM(I611)</f>
        <v>0</v>
      </c>
      <c r="J610" s="702">
        <v>0</v>
      </c>
    </row>
    <row r="611" spans="1:10" ht="12.75">
      <c r="A611" s="35"/>
      <c r="B611" s="36"/>
      <c r="C611" s="36"/>
      <c r="D611" s="42" t="s">
        <v>9</v>
      </c>
      <c r="E611" s="38" t="s">
        <v>10</v>
      </c>
      <c r="F611" s="38"/>
      <c r="G611" s="312">
        <f>SUM(G612:G612)</f>
        <v>0</v>
      </c>
      <c r="H611" s="312">
        <f>SUM(H612:H612)</f>
        <v>0</v>
      </c>
      <c r="I611" s="312">
        <f>SUM(I612:I612)</f>
        <v>0</v>
      </c>
      <c r="J611" s="701">
        <v>0</v>
      </c>
    </row>
    <row r="612" spans="1:10" s="100" customFormat="1" ht="12.75">
      <c r="A612" s="96"/>
      <c r="B612" s="97"/>
      <c r="C612" s="97"/>
      <c r="D612" s="98"/>
      <c r="E612" s="109"/>
      <c r="F612" s="596"/>
      <c r="G612" s="597"/>
      <c r="H612" s="597"/>
      <c r="I612" s="597"/>
      <c r="J612" s="720"/>
    </row>
    <row r="613" spans="1:10" s="107" customFormat="1" ht="12.75">
      <c r="A613" s="248"/>
      <c r="B613" s="242" t="s">
        <v>321</v>
      </c>
      <c r="C613" s="249"/>
      <c r="D613" s="249"/>
      <c r="E613" s="249"/>
      <c r="F613" s="249"/>
      <c r="G613" s="334">
        <f>SUM(G614+G621)</f>
        <v>80562</v>
      </c>
      <c r="H613" s="334">
        <f>SUM(H614+H621)</f>
        <v>84575</v>
      </c>
      <c r="I613" s="334">
        <f>SUM(I614+I621)</f>
        <v>41414</v>
      </c>
      <c r="J613" s="727">
        <f aca="true" t="shared" si="19" ref="J613:J619">I613/H613</f>
        <v>0.48967188885604496</v>
      </c>
    </row>
    <row r="614" spans="1:10" s="107" customFormat="1" ht="12.75">
      <c r="A614" s="106"/>
      <c r="B614" s="58"/>
      <c r="C614" s="39" t="s">
        <v>3</v>
      </c>
      <c r="D614" s="40" t="s">
        <v>4</v>
      </c>
      <c r="E614" s="40"/>
      <c r="F614" s="40"/>
      <c r="G614" s="313">
        <f>SUM(G615+G616+G617+G619)</f>
        <v>80562</v>
      </c>
      <c r="H614" s="313">
        <f>SUM(H615+H616+H617+H618+H619)</f>
        <v>83057</v>
      </c>
      <c r="I614" s="313">
        <f>SUM(I615+I616+I617+I618+I619)</f>
        <v>40691</v>
      </c>
      <c r="J614" s="702">
        <f t="shared" si="19"/>
        <v>0.4899165633239823</v>
      </c>
    </row>
    <row r="615" spans="1:10" ht="12.75">
      <c r="A615" s="35"/>
      <c r="B615" s="36"/>
      <c r="C615" s="36"/>
      <c r="D615" s="42" t="s">
        <v>19</v>
      </c>
      <c r="E615" s="38" t="s">
        <v>53</v>
      </c>
      <c r="F615" s="38"/>
      <c r="G615" s="312">
        <v>46562</v>
      </c>
      <c r="H615" s="312">
        <v>46937</v>
      </c>
      <c r="I615" s="312">
        <v>23165</v>
      </c>
      <c r="J615" s="701">
        <f t="shared" si="19"/>
        <v>0.4935338858469864</v>
      </c>
    </row>
    <row r="616" spans="1:10" ht="12.75">
      <c r="A616" s="35"/>
      <c r="B616" s="36"/>
      <c r="C616" s="36"/>
      <c r="D616" s="42" t="s">
        <v>21</v>
      </c>
      <c r="E616" s="41" t="s">
        <v>22</v>
      </c>
      <c r="F616" s="38"/>
      <c r="G616" s="312">
        <v>14690</v>
      </c>
      <c r="H616" s="312">
        <v>14799</v>
      </c>
      <c r="I616" s="312">
        <v>7317</v>
      </c>
      <c r="J616" s="701">
        <f t="shared" si="19"/>
        <v>0.49442529900668963</v>
      </c>
    </row>
    <row r="617" spans="1:10" ht="12.75">
      <c r="A617" s="35"/>
      <c r="B617" s="36"/>
      <c r="C617" s="36"/>
      <c r="D617" s="42" t="s">
        <v>14</v>
      </c>
      <c r="E617" s="41" t="s">
        <v>5</v>
      </c>
      <c r="F617" s="38"/>
      <c r="G617" s="312">
        <v>19310</v>
      </c>
      <c r="H617" s="312">
        <v>19407</v>
      </c>
      <c r="I617" s="312">
        <v>8295</v>
      </c>
      <c r="J617" s="701">
        <f t="shared" si="19"/>
        <v>0.4274230947596228</v>
      </c>
    </row>
    <row r="618" spans="1:10" ht="12.75">
      <c r="A618" s="35"/>
      <c r="B618" s="36"/>
      <c r="C618" s="36"/>
      <c r="D618" s="42" t="s">
        <v>81</v>
      </c>
      <c r="E618" s="38" t="s">
        <v>82</v>
      </c>
      <c r="F618" s="38"/>
      <c r="G618" s="312">
        <v>2205</v>
      </c>
      <c r="H618" s="312">
        <v>129</v>
      </c>
      <c r="I618" s="312">
        <v>129</v>
      </c>
      <c r="J618" s="701">
        <f t="shared" si="19"/>
        <v>1</v>
      </c>
    </row>
    <row r="619" spans="1:10" ht="12.75">
      <c r="A619" s="35"/>
      <c r="B619" s="36"/>
      <c r="C619" s="36"/>
      <c r="D619" s="42" t="s">
        <v>173</v>
      </c>
      <c r="E619" s="74" t="s">
        <v>175</v>
      </c>
      <c r="F619" s="38"/>
      <c r="G619" s="312"/>
      <c r="H619" s="312">
        <v>1785</v>
      </c>
      <c r="I619" s="312">
        <v>1785</v>
      </c>
      <c r="J619" s="701">
        <f t="shared" si="19"/>
        <v>1</v>
      </c>
    </row>
    <row r="620" spans="1:10" ht="12.75">
      <c r="A620" s="35"/>
      <c r="B620" s="36"/>
      <c r="C620" s="36"/>
      <c r="D620" s="42"/>
      <c r="E620" s="80"/>
      <c r="F620" s="36"/>
      <c r="G620" s="312"/>
      <c r="H620" s="312"/>
      <c r="I620" s="312"/>
      <c r="J620" s="701"/>
    </row>
    <row r="621" spans="1:10" s="107" customFormat="1" ht="12.75">
      <c r="A621" s="106"/>
      <c r="B621" s="58"/>
      <c r="C621" s="39" t="s">
        <v>7</v>
      </c>
      <c r="D621" s="40" t="s">
        <v>8</v>
      </c>
      <c r="E621" s="40"/>
      <c r="F621" s="40"/>
      <c r="G621" s="313">
        <f>SUM(G622)</f>
        <v>0</v>
      </c>
      <c r="H621" s="313">
        <f>SUM(H622)</f>
        <v>1518</v>
      </c>
      <c r="I621" s="313">
        <f>SUM(I622)</f>
        <v>723</v>
      </c>
      <c r="J621" s="702">
        <f>I621/H621</f>
        <v>0.4762845849802372</v>
      </c>
    </row>
    <row r="622" spans="1:10" ht="12.75">
      <c r="A622" s="35"/>
      <c r="B622" s="36"/>
      <c r="C622" s="36"/>
      <c r="D622" s="42" t="s">
        <v>9</v>
      </c>
      <c r="E622" s="77" t="s">
        <v>558</v>
      </c>
      <c r="F622" s="38"/>
      <c r="G622" s="312">
        <v>0</v>
      </c>
      <c r="H622" s="312">
        <v>1518</v>
      </c>
      <c r="I622" s="312">
        <v>723</v>
      </c>
      <c r="J622" s="701">
        <f>I622/H622</f>
        <v>0.4762845849802372</v>
      </c>
    </row>
    <row r="623" spans="1:10" ht="13.5" thickBot="1">
      <c r="A623" s="46"/>
      <c r="B623" s="47"/>
      <c r="C623" s="47"/>
      <c r="D623" s="47"/>
      <c r="E623" s="47"/>
      <c r="F623" s="47"/>
      <c r="G623" s="316"/>
      <c r="H623" s="316"/>
      <c r="I623" s="316"/>
      <c r="J623" s="709"/>
    </row>
    <row r="624" spans="1:10" s="30" customFormat="1" ht="13.5" thickBot="1">
      <c r="A624" s="69" t="s">
        <v>88</v>
      </c>
      <c r="B624" s="33" t="s">
        <v>96</v>
      </c>
      <c r="C624" s="34"/>
      <c r="D624" s="34"/>
      <c r="E624" s="34"/>
      <c r="F624" s="34"/>
      <c r="G624" s="310">
        <f>SUM(G626+G634)</f>
        <v>1298386</v>
      </c>
      <c r="H624" s="310">
        <f>SUM(H626+H634)</f>
        <v>1401601</v>
      </c>
      <c r="I624" s="310">
        <f>SUM(I626+I634)</f>
        <v>668091</v>
      </c>
      <c r="J624" s="699">
        <f>I624/H624</f>
        <v>0.4766627592303373</v>
      </c>
    </row>
    <row r="625" spans="1:10" s="30" customFormat="1" ht="12.75">
      <c r="A625" s="31"/>
      <c r="B625" s="29"/>
      <c r="C625" s="29"/>
      <c r="D625" s="29"/>
      <c r="E625" s="29"/>
      <c r="F625" s="29"/>
      <c r="G625" s="325"/>
      <c r="H625" s="325"/>
      <c r="I625" s="325"/>
      <c r="J625" s="719"/>
    </row>
    <row r="626" spans="1:10" ht="12.75">
      <c r="A626" s="31"/>
      <c r="B626" s="29"/>
      <c r="C626" s="39" t="s">
        <v>3</v>
      </c>
      <c r="D626" s="40" t="s">
        <v>4</v>
      </c>
      <c r="E626" s="41"/>
      <c r="F626" s="41"/>
      <c r="G626" s="313">
        <f>SUM(G627:G632)</f>
        <v>1298386</v>
      </c>
      <c r="H626" s="313">
        <f>SUM(H627:H632)</f>
        <v>1398576</v>
      </c>
      <c r="I626" s="313">
        <f>SUM(I627:I632)</f>
        <v>663737</v>
      </c>
      <c r="J626" s="702">
        <f aca="true" t="shared" si="20" ref="J626:J631">I626/H626</f>
        <v>0.47458057338321263</v>
      </c>
    </row>
    <row r="627" spans="1:10" ht="12.75">
      <c r="A627" s="35"/>
      <c r="B627" s="36"/>
      <c r="C627" s="36"/>
      <c r="D627" s="42" t="s">
        <v>19</v>
      </c>
      <c r="E627" s="38" t="s">
        <v>53</v>
      </c>
      <c r="F627" s="38"/>
      <c r="G627" s="312">
        <f>SUM(G432+G443+G451+G466+G477+G488+G509+G522+G535+G550+G563+G577+G590+G605+G615)</f>
        <v>674328</v>
      </c>
      <c r="H627" s="312">
        <f>SUM(H432+H443+H451+H466+H477+H488+H509+H522+H535+H550+H563+H577+H590+H605+H615+H459)</f>
        <v>702802</v>
      </c>
      <c r="I627" s="312">
        <f>SUM(I432+I443+I451+I466+I477+I488+I509+I522+I535+I550+I563+I577+I590+I605+I615+I459)</f>
        <v>312557</v>
      </c>
      <c r="J627" s="701">
        <f t="shared" si="20"/>
        <v>0.44472981010298773</v>
      </c>
    </row>
    <row r="628" spans="1:10" ht="12.75">
      <c r="A628" s="35"/>
      <c r="B628" s="36"/>
      <c r="C628" s="36"/>
      <c r="D628" s="42" t="s">
        <v>21</v>
      </c>
      <c r="E628" s="38" t="s">
        <v>22</v>
      </c>
      <c r="F628" s="38"/>
      <c r="G628" s="312">
        <f>SUM(G433+G444+G452+G467+G478+G489+G510+G523+G536+G551+G564+G578+G591+G606+G616)</f>
        <v>214194</v>
      </c>
      <c r="H628" s="312">
        <f>SUM(H433+H444+H452+H467+H478+H489+H510+H523+H536+H551+H564+H578+H591+H606+H616+H460)</f>
        <v>223192</v>
      </c>
      <c r="I628" s="312">
        <f>SUM(I433+I444+I452+I467+I478+I489+I510+I523+I536+I551+I564+I578+I591+I606+I616+I460)</f>
        <v>97434</v>
      </c>
      <c r="J628" s="701">
        <f t="shared" si="20"/>
        <v>0.43654790494282947</v>
      </c>
    </row>
    <row r="629" spans="1:10" ht="12.75">
      <c r="A629" s="35"/>
      <c r="B629" s="36"/>
      <c r="C629" s="36"/>
      <c r="D629" s="42" t="s">
        <v>14</v>
      </c>
      <c r="E629" s="38" t="s">
        <v>5</v>
      </c>
      <c r="F629" s="38"/>
      <c r="G629" s="312">
        <f>SUM(G434+G445+G453+G468+G479+G490+G496+G511+G524+G537+G552+G565+G579+G592+G607+G617)</f>
        <v>406010</v>
      </c>
      <c r="H629" s="312">
        <f>SUM(H434+H445+H453+H468+H479+H490+H496+H511+H524+H537+H552+H565+H579+H592+H607+H617+H461)</f>
        <v>426743</v>
      </c>
      <c r="I629" s="312">
        <f>SUM(I434+I445+I453+I468+I479+I490+I496+I511+I524+I537+I552+I565+I579+I592+I607+I617+I461)</f>
        <v>211753</v>
      </c>
      <c r="J629" s="701">
        <f t="shared" si="20"/>
        <v>0.49620731915930666</v>
      </c>
    </row>
    <row r="630" spans="1:10" ht="12.75">
      <c r="A630" s="35"/>
      <c r="B630" s="36"/>
      <c r="C630" s="36"/>
      <c r="D630" s="42" t="s">
        <v>81</v>
      </c>
      <c r="E630" s="38" t="s">
        <v>82</v>
      </c>
      <c r="F630" s="38"/>
      <c r="G630" s="312">
        <f>SUM(G512+G566+G580)</f>
        <v>3854</v>
      </c>
      <c r="H630" s="312">
        <f>SUM(H512+H566+H580+H618+H593)</f>
        <v>4486</v>
      </c>
      <c r="I630" s="312">
        <f>SUM(I512+I566+I580+I618+I593)</f>
        <v>640</v>
      </c>
      <c r="J630" s="701">
        <f t="shared" si="20"/>
        <v>0.14266607222469907</v>
      </c>
    </row>
    <row r="631" spans="1:10" ht="12.75">
      <c r="A631" s="35"/>
      <c r="B631" s="36"/>
      <c r="C631" s="36"/>
      <c r="D631" s="42" t="s">
        <v>173</v>
      </c>
      <c r="E631" s="74" t="s">
        <v>175</v>
      </c>
      <c r="F631" s="38"/>
      <c r="G631" s="312">
        <f>SUM(G435+G446+G454+G480+G491+G513+G525+G538+G553)</f>
        <v>0</v>
      </c>
      <c r="H631" s="312">
        <f>SUM(H435,H446,H454,H469,H480,H491,H513,H525,H538,H553,H567,H581,H594,H608,H619)</f>
        <v>41353</v>
      </c>
      <c r="I631" s="312">
        <f>SUM(I435,I446,I454,I469,I480,I491,I513,I525,I538,I553,I567,I581,I594,I608,I619)</f>
        <v>41353</v>
      </c>
      <c r="J631" s="701">
        <f t="shared" si="20"/>
        <v>1</v>
      </c>
    </row>
    <row r="632" spans="1:10" ht="12.75">
      <c r="A632" s="35"/>
      <c r="B632" s="36"/>
      <c r="C632" s="36"/>
      <c r="D632" s="42" t="s">
        <v>176</v>
      </c>
      <c r="E632" s="74" t="s">
        <v>177</v>
      </c>
      <c r="F632" s="38"/>
      <c r="G632" s="312">
        <f>SUM(G526)</f>
        <v>0</v>
      </c>
      <c r="H632" s="312">
        <f>SUM(H526)</f>
        <v>0</v>
      </c>
      <c r="I632" s="312">
        <f>SUM(I526)</f>
        <v>0</v>
      </c>
      <c r="J632" s="701">
        <v>0</v>
      </c>
    </row>
    <row r="633" spans="1:10" ht="12.75">
      <c r="A633" s="35"/>
      <c r="B633" s="36"/>
      <c r="C633" s="36"/>
      <c r="D633" s="36"/>
      <c r="E633" s="36"/>
      <c r="F633" s="36"/>
      <c r="G633" s="312"/>
      <c r="H633" s="312"/>
      <c r="I633" s="312"/>
      <c r="J633" s="701"/>
    </row>
    <row r="634" spans="1:10" s="107" customFormat="1" ht="12.75">
      <c r="A634" s="106"/>
      <c r="B634" s="58"/>
      <c r="C634" s="39" t="s">
        <v>7</v>
      </c>
      <c r="D634" s="40" t="s">
        <v>8</v>
      </c>
      <c r="E634" s="40"/>
      <c r="F634" s="40"/>
      <c r="G634" s="313">
        <f>SUM(G635)</f>
        <v>0</v>
      </c>
      <c r="H634" s="313">
        <f>SUM(H635)</f>
        <v>3025</v>
      </c>
      <c r="I634" s="313">
        <f>SUM(I635:I636)</f>
        <v>4354</v>
      </c>
      <c r="J634" s="702">
        <f>I634/H634</f>
        <v>1.4393388429752065</v>
      </c>
    </row>
    <row r="635" spans="1:10" ht="12.75">
      <c r="A635" s="35"/>
      <c r="B635" s="36"/>
      <c r="C635" s="36"/>
      <c r="D635" s="42" t="s">
        <v>9</v>
      </c>
      <c r="E635" s="38" t="s">
        <v>10</v>
      </c>
      <c r="F635" s="38"/>
      <c r="G635" s="312">
        <f>SUM(G438+G472+G483+G516+G529+G541+G556+G570+G584+G597+G611+G622)</f>
        <v>0</v>
      </c>
      <c r="H635" s="312">
        <f>SUM(H438+H472+H483+H516+H529+H540+H556+H570+H584+H597+H611+H622)</f>
        <v>3025</v>
      </c>
      <c r="I635" s="312">
        <f>SUM(I438+I472+I483+I516+I529+I541+I556+I570+I584+I597+I611+I622)</f>
        <v>3483</v>
      </c>
      <c r="J635" s="701">
        <f>I635/H635</f>
        <v>1.151404958677686</v>
      </c>
    </row>
    <row r="636" spans="1:10" ht="13.5" thickBot="1">
      <c r="A636" s="46"/>
      <c r="B636" s="47"/>
      <c r="C636" s="47"/>
      <c r="D636" s="744" t="s">
        <v>12</v>
      </c>
      <c r="E636" s="200" t="s">
        <v>13</v>
      </c>
      <c r="F636" s="47"/>
      <c r="G636" s="316"/>
      <c r="H636" s="316"/>
      <c r="I636" s="316">
        <v>871</v>
      </c>
      <c r="J636" s="709">
        <v>0</v>
      </c>
    </row>
    <row r="637" spans="1:10" s="107" customFormat="1" ht="13.5" thickBot="1">
      <c r="A637" s="69" t="s">
        <v>97</v>
      </c>
      <c r="B637" s="71" t="s">
        <v>98</v>
      </c>
      <c r="C637" s="71"/>
      <c r="D637" s="71"/>
      <c r="E637" s="71"/>
      <c r="F637" s="71"/>
      <c r="G637" s="310">
        <f>SUM(G639+G645)</f>
        <v>926104</v>
      </c>
      <c r="H637" s="310">
        <f>SUM(H639+H645)</f>
        <v>937972</v>
      </c>
      <c r="I637" s="310">
        <f>SUM(I639+I645)</f>
        <v>464210</v>
      </c>
      <c r="J637" s="699">
        <f>I637/H637</f>
        <v>0.4949081635699147</v>
      </c>
    </row>
    <row r="638" spans="1:10" s="30" customFormat="1" ht="12.75">
      <c r="A638" s="197"/>
      <c r="B638" s="198"/>
      <c r="C638" s="198"/>
      <c r="D638" s="198"/>
      <c r="E638" s="198"/>
      <c r="F638" s="198"/>
      <c r="G638" s="323"/>
      <c r="H638" s="323"/>
      <c r="I638" s="323"/>
      <c r="J638" s="717"/>
    </row>
    <row r="639" spans="1:10" s="107" customFormat="1" ht="12.75">
      <c r="A639" s="106"/>
      <c r="B639" s="58"/>
      <c r="C639" s="39" t="s">
        <v>3</v>
      </c>
      <c r="D639" s="40" t="s">
        <v>4</v>
      </c>
      <c r="E639" s="40"/>
      <c r="F639" s="40"/>
      <c r="G639" s="313">
        <f>SUM(G640+G641+G642+G643)</f>
        <v>926104</v>
      </c>
      <c r="H639" s="313">
        <f>SUM(H640+H641+H642+H643)</f>
        <v>936341</v>
      </c>
      <c r="I639" s="313">
        <v>463529</v>
      </c>
      <c r="J639" s="702">
        <f>I639/H639</f>
        <v>0.4950429384166666</v>
      </c>
    </row>
    <row r="640" spans="1:10" ht="12.75">
      <c r="A640" s="35"/>
      <c r="B640" s="36"/>
      <c r="C640" s="36"/>
      <c r="D640" s="42" t="s">
        <v>19</v>
      </c>
      <c r="E640" s="38" t="s">
        <v>53</v>
      </c>
      <c r="F640" s="38"/>
      <c r="G640" s="312">
        <v>387375</v>
      </c>
      <c r="H640" s="312">
        <v>387375</v>
      </c>
      <c r="I640" s="312">
        <v>188270</v>
      </c>
      <c r="J640" s="701">
        <f>I640/H640</f>
        <v>0.4860148434979025</v>
      </c>
    </row>
    <row r="641" spans="1:10" ht="12.75">
      <c r="A641" s="35"/>
      <c r="B641" s="36"/>
      <c r="C641" s="36"/>
      <c r="D641" s="42" t="s">
        <v>21</v>
      </c>
      <c r="E641" s="41" t="s">
        <v>22</v>
      </c>
      <c r="F641" s="38"/>
      <c r="G641" s="312">
        <v>119025</v>
      </c>
      <c r="H641" s="312">
        <v>119025</v>
      </c>
      <c r="I641" s="312">
        <v>58656</v>
      </c>
      <c r="J641" s="701">
        <f>I641/H641</f>
        <v>0.4928040327662256</v>
      </c>
    </row>
    <row r="642" spans="1:10" ht="12.75">
      <c r="A642" s="35"/>
      <c r="B642" s="36"/>
      <c r="C642" s="36"/>
      <c r="D642" s="42" t="s">
        <v>14</v>
      </c>
      <c r="E642" s="41" t="s">
        <v>5</v>
      </c>
      <c r="F642" s="38"/>
      <c r="G642" s="312">
        <v>418984</v>
      </c>
      <c r="H642" s="312">
        <v>429221</v>
      </c>
      <c r="I642" s="312">
        <v>215931</v>
      </c>
      <c r="J642" s="701">
        <f>I642/H642</f>
        <v>0.5030765037125396</v>
      </c>
    </row>
    <row r="643" spans="1:10" ht="12.75">
      <c r="A643" s="35"/>
      <c r="B643" s="36"/>
      <c r="C643" s="36"/>
      <c r="D643" s="73" t="s">
        <v>23</v>
      </c>
      <c r="E643" s="95" t="s">
        <v>178</v>
      </c>
      <c r="F643" s="38"/>
      <c r="G643" s="312">
        <v>720</v>
      </c>
      <c r="H643" s="312">
        <v>720</v>
      </c>
      <c r="I643" s="312">
        <v>672</v>
      </c>
      <c r="J643" s="701">
        <f>I643/H643</f>
        <v>0.9333333333333333</v>
      </c>
    </row>
    <row r="644" spans="1:10" ht="12.75">
      <c r="A644" s="35"/>
      <c r="B644" s="36"/>
      <c r="C644" s="36"/>
      <c r="D644" s="42"/>
      <c r="E644" s="36"/>
      <c r="F644" s="36"/>
      <c r="G644" s="312"/>
      <c r="H644" s="312"/>
      <c r="I644" s="312"/>
      <c r="J644" s="701"/>
    </row>
    <row r="645" spans="1:10" ht="12.75">
      <c r="A645" s="35"/>
      <c r="B645" s="36"/>
      <c r="C645" s="39" t="s">
        <v>7</v>
      </c>
      <c r="D645" s="40" t="s">
        <v>8</v>
      </c>
      <c r="E645" s="41"/>
      <c r="F645" s="41"/>
      <c r="G645" s="313">
        <f>SUM(G646+G647)</f>
        <v>0</v>
      </c>
      <c r="H645" s="313">
        <f>SUM(H646+H647)</f>
        <v>1631</v>
      </c>
      <c r="I645" s="313">
        <v>681</v>
      </c>
      <c r="J645" s="702">
        <f>I645/H645</f>
        <v>0.4175352544451257</v>
      </c>
    </row>
    <row r="646" spans="1:10" ht="12.75">
      <c r="A646" s="35"/>
      <c r="B646" s="36"/>
      <c r="C646" s="36"/>
      <c r="D646" s="42" t="s">
        <v>9</v>
      </c>
      <c r="E646" s="38" t="s">
        <v>10</v>
      </c>
      <c r="F646" s="38"/>
      <c r="G646" s="312">
        <v>0</v>
      </c>
      <c r="H646" s="312">
        <v>0</v>
      </c>
      <c r="I646" s="312">
        <v>681</v>
      </c>
      <c r="J646" s="701">
        <v>0</v>
      </c>
    </row>
    <row r="647" spans="1:10" s="100" customFormat="1" ht="12.75">
      <c r="A647" s="96"/>
      <c r="B647" s="97"/>
      <c r="C647" s="97"/>
      <c r="D647" s="98" t="s">
        <v>12</v>
      </c>
      <c r="E647" s="78" t="s">
        <v>13</v>
      </c>
      <c r="F647" s="77"/>
      <c r="G647" s="317">
        <v>0</v>
      </c>
      <c r="H647" s="317">
        <f>SUM(H648)</f>
        <v>1631</v>
      </c>
      <c r="I647" s="317">
        <v>0</v>
      </c>
      <c r="J647" s="708">
        <f>I647/H647</f>
        <v>0</v>
      </c>
    </row>
    <row r="648" spans="1:10" s="93" customFormat="1" ht="12.75">
      <c r="A648" s="92"/>
      <c r="B648" s="50"/>
      <c r="C648" s="50"/>
      <c r="D648" s="50"/>
      <c r="E648" s="750" t="s">
        <v>11</v>
      </c>
      <c r="F648" s="54" t="s">
        <v>782</v>
      </c>
      <c r="G648" s="322"/>
      <c r="H648" s="322">
        <v>1631</v>
      </c>
      <c r="I648" s="322">
        <v>0</v>
      </c>
      <c r="J648" s="706">
        <v>0</v>
      </c>
    </row>
    <row r="649" spans="1:10" s="100" customFormat="1" ht="13.5" thickBot="1">
      <c r="A649" s="210"/>
      <c r="B649" s="200"/>
      <c r="C649" s="200"/>
      <c r="D649" s="211"/>
      <c r="E649" s="211"/>
      <c r="F649" s="177"/>
      <c r="G649" s="335"/>
      <c r="H649" s="335"/>
      <c r="I649" s="335"/>
      <c r="J649" s="730"/>
    </row>
    <row r="650" spans="1:10" s="107" customFormat="1" ht="13.5" thickBot="1">
      <c r="A650" s="836" t="s">
        <v>99</v>
      </c>
      <c r="B650" s="837"/>
      <c r="C650" s="837"/>
      <c r="D650" s="837"/>
      <c r="E650" s="837"/>
      <c r="F650" s="837"/>
      <c r="G650" s="310">
        <f>SUM(G652+G661)</f>
        <v>2224490</v>
      </c>
      <c r="H650" s="310">
        <f>SUM(H652+H661)</f>
        <v>2339573</v>
      </c>
      <c r="I650" s="310">
        <f>SUM(I652+I661)</f>
        <v>1132301</v>
      </c>
      <c r="J650" s="699">
        <f>I650/H650</f>
        <v>0.48397763181572023</v>
      </c>
    </row>
    <row r="651" spans="1:10" s="30" customFormat="1" ht="12.75">
      <c r="A651" s="197"/>
      <c r="B651" s="198"/>
      <c r="C651" s="198"/>
      <c r="D651" s="198"/>
      <c r="E651" s="198"/>
      <c r="F651" s="198"/>
      <c r="G651" s="323"/>
      <c r="H651" s="323"/>
      <c r="I651" s="323"/>
      <c r="J651" s="717"/>
    </row>
    <row r="652" spans="1:10" ht="12.75">
      <c r="A652" s="31"/>
      <c r="B652" s="29"/>
      <c r="C652" s="39" t="s">
        <v>3</v>
      </c>
      <c r="D652" s="40" t="s">
        <v>4</v>
      </c>
      <c r="E652" s="41"/>
      <c r="F652" s="41"/>
      <c r="G652" s="313">
        <f>SUM(G653:G659)</f>
        <v>2224490</v>
      </c>
      <c r="H652" s="313">
        <f>SUM(H653:H659)</f>
        <v>2334917</v>
      </c>
      <c r="I652" s="313">
        <f>SUM(I653:I659)</f>
        <v>1127266</v>
      </c>
      <c r="J652" s="702">
        <f aca="true" t="shared" si="21" ref="J652:J658">I652/H652</f>
        <v>0.4827863260235803</v>
      </c>
    </row>
    <row r="653" spans="1:10" ht="12.75">
      <c r="A653" s="35"/>
      <c r="B653" s="36"/>
      <c r="C653" s="36"/>
      <c r="D653" s="42" t="s">
        <v>19</v>
      </c>
      <c r="E653" s="38" t="s">
        <v>53</v>
      </c>
      <c r="F653" s="38"/>
      <c r="G653" s="312">
        <f aca="true" t="shared" si="22" ref="G653:H655">SUM(G640+G627)</f>
        <v>1061703</v>
      </c>
      <c r="H653" s="312">
        <f t="shared" si="22"/>
        <v>1090177</v>
      </c>
      <c r="I653" s="312">
        <f>SUM(I640+I627)</f>
        <v>500827</v>
      </c>
      <c r="J653" s="701">
        <f t="shared" si="21"/>
        <v>0.45939971215683323</v>
      </c>
    </row>
    <row r="654" spans="1:10" ht="12.75">
      <c r="A654" s="35"/>
      <c r="B654" s="36"/>
      <c r="C654" s="36"/>
      <c r="D654" s="42" t="s">
        <v>21</v>
      </c>
      <c r="E654" s="38" t="s">
        <v>22</v>
      </c>
      <c r="F654" s="38"/>
      <c r="G654" s="312">
        <f t="shared" si="22"/>
        <v>333219</v>
      </c>
      <c r="H654" s="312">
        <f t="shared" si="22"/>
        <v>342217</v>
      </c>
      <c r="I654" s="312">
        <f>SUM(I641+I628)</f>
        <v>156090</v>
      </c>
      <c r="J654" s="701">
        <f t="shared" si="21"/>
        <v>0.45611410303988403</v>
      </c>
    </row>
    <row r="655" spans="1:10" ht="12.75">
      <c r="A655" s="35"/>
      <c r="B655" s="36"/>
      <c r="C655" s="36"/>
      <c r="D655" s="42" t="s">
        <v>14</v>
      </c>
      <c r="E655" s="38" t="s">
        <v>5</v>
      </c>
      <c r="F655" s="38"/>
      <c r="G655" s="312">
        <f t="shared" si="22"/>
        <v>824994</v>
      </c>
      <c r="H655" s="312">
        <f t="shared" si="22"/>
        <v>855964</v>
      </c>
      <c r="I655" s="312">
        <f>SUM(I642+I629)</f>
        <v>427684</v>
      </c>
      <c r="J655" s="701">
        <f t="shared" si="21"/>
        <v>0.49965185451724603</v>
      </c>
    </row>
    <row r="656" spans="1:10" ht="12.75">
      <c r="A656" s="35"/>
      <c r="B656" s="36"/>
      <c r="C656" s="36"/>
      <c r="D656" s="73" t="s">
        <v>23</v>
      </c>
      <c r="E656" s="74" t="s">
        <v>178</v>
      </c>
      <c r="F656" s="38"/>
      <c r="G656" s="312">
        <f>SUM(G643)</f>
        <v>720</v>
      </c>
      <c r="H656" s="312">
        <f>SUM(H643)</f>
        <v>720</v>
      </c>
      <c r="I656" s="312">
        <f>SUM(I643)</f>
        <v>672</v>
      </c>
      <c r="J656" s="701">
        <f t="shared" si="21"/>
        <v>0.9333333333333333</v>
      </c>
    </row>
    <row r="657" spans="1:10" ht="12.75">
      <c r="A657" s="35"/>
      <c r="B657" s="36"/>
      <c r="C657" s="36"/>
      <c r="D657" s="42" t="s">
        <v>81</v>
      </c>
      <c r="E657" s="38" t="s">
        <v>82</v>
      </c>
      <c r="F657" s="38"/>
      <c r="G657" s="312">
        <f>SUM(G630)</f>
        <v>3854</v>
      </c>
      <c r="H657" s="312">
        <f>SUM(H630)</f>
        <v>4486</v>
      </c>
      <c r="I657" s="312">
        <f>SUM(I630)</f>
        <v>640</v>
      </c>
      <c r="J657" s="701">
        <f t="shared" si="21"/>
        <v>0.14266607222469907</v>
      </c>
    </row>
    <row r="658" spans="1:10" ht="12.75">
      <c r="A658" s="35"/>
      <c r="B658" s="36"/>
      <c r="C658" s="36"/>
      <c r="D658" s="42" t="s">
        <v>173</v>
      </c>
      <c r="E658" s="74" t="s">
        <v>175</v>
      </c>
      <c r="F658" s="38"/>
      <c r="G658" s="312">
        <v>0</v>
      </c>
      <c r="H658" s="312">
        <f>SUM(H631)</f>
        <v>41353</v>
      </c>
      <c r="I658" s="312">
        <f>SUM(I631)</f>
        <v>41353</v>
      </c>
      <c r="J658" s="701">
        <f t="shared" si="21"/>
        <v>1</v>
      </c>
    </row>
    <row r="659" spans="1:10" ht="12.75">
      <c r="A659" s="35"/>
      <c r="B659" s="36"/>
      <c r="C659" s="36"/>
      <c r="D659" s="42" t="s">
        <v>176</v>
      </c>
      <c r="E659" s="74" t="s">
        <v>177</v>
      </c>
      <c r="F659" s="38"/>
      <c r="G659" s="312"/>
      <c r="H659" s="312"/>
      <c r="I659" s="312"/>
      <c r="J659" s="701"/>
    </row>
    <row r="660" spans="1:10" ht="12.75">
      <c r="A660" s="35"/>
      <c r="B660" s="36"/>
      <c r="C660" s="36"/>
      <c r="D660" s="42"/>
      <c r="E660" s="76"/>
      <c r="F660" s="82"/>
      <c r="G660" s="312"/>
      <c r="H660" s="312"/>
      <c r="I660" s="312"/>
      <c r="J660" s="701"/>
    </row>
    <row r="661" spans="1:10" s="107" customFormat="1" ht="12.75">
      <c r="A661" s="106"/>
      <c r="B661" s="58"/>
      <c r="C661" s="39" t="s">
        <v>7</v>
      </c>
      <c r="D661" s="40" t="s">
        <v>8</v>
      </c>
      <c r="E661" s="40"/>
      <c r="F661" s="40"/>
      <c r="G661" s="313">
        <f>SUM(G662:G663)</f>
        <v>0</v>
      </c>
      <c r="H661" s="313">
        <f>SUM(H662:H663)</f>
        <v>4656</v>
      </c>
      <c r="I661" s="313">
        <f>SUM(I662:I663)</f>
        <v>5035</v>
      </c>
      <c r="J661" s="702">
        <f>I661/H661</f>
        <v>1.0814003436426116</v>
      </c>
    </row>
    <row r="662" spans="1:10" ht="12.75">
      <c r="A662" s="35"/>
      <c r="B662" s="36"/>
      <c r="C662" s="36"/>
      <c r="D662" s="42" t="s">
        <v>9</v>
      </c>
      <c r="E662" s="38" t="s">
        <v>10</v>
      </c>
      <c r="F662" s="38"/>
      <c r="G662" s="312">
        <f>SUM(G646+G635)</f>
        <v>0</v>
      </c>
      <c r="H662" s="312">
        <f>SUM(H646+H635)</f>
        <v>3025</v>
      </c>
      <c r="I662" s="312">
        <f>SUM(I646,I635)</f>
        <v>4164</v>
      </c>
      <c r="J662" s="701">
        <f>I662/H662</f>
        <v>1.3765289256198348</v>
      </c>
    </row>
    <row r="663" spans="1:10" ht="12.75">
      <c r="A663" s="35"/>
      <c r="B663" s="36"/>
      <c r="C663" s="36"/>
      <c r="D663" s="73" t="s">
        <v>12</v>
      </c>
      <c r="E663" s="74" t="s">
        <v>13</v>
      </c>
      <c r="F663" s="38"/>
      <c r="G663" s="312">
        <f>SUM(G647)</f>
        <v>0</v>
      </c>
      <c r="H663" s="312">
        <f>SUM(H647)</f>
        <v>1631</v>
      </c>
      <c r="I663" s="312">
        <f>SUM(I647,I636)</f>
        <v>871</v>
      </c>
      <c r="J663" s="701">
        <f>I663/H663</f>
        <v>0.5340282035561006</v>
      </c>
    </row>
    <row r="664" spans="1:10" ht="13.5" thickBot="1">
      <c r="A664" s="46"/>
      <c r="B664" s="47"/>
      <c r="C664" s="47"/>
      <c r="D664" s="212"/>
      <c r="E664" s="213"/>
      <c r="F664" s="47"/>
      <c r="G664" s="316"/>
      <c r="H664" s="316"/>
      <c r="I664" s="316"/>
      <c r="J664" s="709"/>
    </row>
    <row r="665" spans="1:10" s="30" customFormat="1" ht="13.5" thickBot="1">
      <c r="A665" s="836" t="s">
        <v>182</v>
      </c>
      <c r="B665" s="837"/>
      <c r="C665" s="837"/>
      <c r="D665" s="837"/>
      <c r="E665" s="837"/>
      <c r="F665" s="837"/>
      <c r="G665" s="310">
        <f>SUM(G667+G676+G682+G684+G686+G688+G690)</f>
        <v>5329439</v>
      </c>
      <c r="H665" s="310">
        <f>SUM(H667+H676+H682+H684+H686+H688+H690)</f>
        <v>5879638</v>
      </c>
      <c r="I665" s="310">
        <f>SUM(I667+I676+I682+I684+I686+I688+I690)</f>
        <v>2208744</v>
      </c>
      <c r="J665" s="699">
        <f>I665/H665</f>
        <v>0.37565986205273183</v>
      </c>
    </row>
    <row r="666" spans="1:10" s="30" customFormat="1" ht="12.75">
      <c r="A666" s="31"/>
      <c r="B666" s="29"/>
      <c r="C666" s="29"/>
      <c r="D666" s="29"/>
      <c r="E666" s="29"/>
      <c r="F666" s="29"/>
      <c r="G666" s="325"/>
      <c r="H666" s="325"/>
      <c r="I666" s="325"/>
      <c r="J666" s="719"/>
    </row>
    <row r="667" spans="1:10" s="107" customFormat="1" ht="12.75">
      <c r="A667" s="106"/>
      <c r="B667" s="58"/>
      <c r="C667" s="39" t="s">
        <v>3</v>
      </c>
      <c r="D667" s="40" t="s">
        <v>4</v>
      </c>
      <c r="E667" s="40"/>
      <c r="F667" s="40"/>
      <c r="G667" s="313">
        <f>SUM(G668:G674)</f>
        <v>3560414</v>
      </c>
      <c r="H667" s="313">
        <f>SUM(H668:H674)</f>
        <v>3726024</v>
      </c>
      <c r="I667" s="313">
        <f>SUM(I668:I674)</f>
        <v>1761829</v>
      </c>
      <c r="J667" s="702">
        <f aca="true" t="shared" si="23" ref="J667:J674">I667/H667</f>
        <v>0.47284424362269273</v>
      </c>
    </row>
    <row r="668" spans="1:10" ht="12.75">
      <c r="A668" s="35"/>
      <c r="B668" s="36"/>
      <c r="C668" s="36"/>
      <c r="D668" s="42" t="s">
        <v>19</v>
      </c>
      <c r="E668" s="38" t="s">
        <v>53</v>
      </c>
      <c r="F668" s="38"/>
      <c r="G668" s="312">
        <f aca="true" t="shared" si="24" ref="G668:I674">SUM(G653+G404)</f>
        <v>1351683</v>
      </c>
      <c r="H668" s="312">
        <f t="shared" si="24"/>
        <v>1378092</v>
      </c>
      <c r="I668" s="312">
        <f t="shared" si="24"/>
        <v>639521</v>
      </c>
      <c r="J668" s="701">
        <f t="shared" si="23"/>
        <v>0.4640626315224238</v>
      </c>
    </row>
    <row r="669" spans="1:10" ht="12.75">
      <c r="A669" s="35"/>
      <c r="B669" s="36"/>
      <c r="C669" s="36"/>
      <c r="D669" s="42" t="s">
        <v>21</v>
      </c>
      <c r="E669" s="38" t="s">
        <v>22</v>
      </c>
      <c r="F669" s="38"/>
      <c r="G669" s="312">
        <f t="shared" si="24"/>
        <v>427539</v>
      </c>
      <c r="H669" s="312">
        <f t="shared" si="24"/>
        <v>435881</v>
      </c>
      <c r="I669" s="312">
        <f t="shared" si="24"/>
        <v>199250</v>
      </c>
      <c r="J669" s="701">
        <f t="shared" si="23"/>
        <v>0.4571201772960969</v>
      </c>
    </row>
    <row r="670" spans="1:10" ht="12.75">
      <c r="A670" s="35"/>
      <c r="B670" s="36"/>
      <c r="C670" s="36"/>
      <c r="D670" s="42" t="s">
        <v>14</v>
      </c>
      <c r="E670" s="38" t="s">
        <v>5</v>
      </c>
      <c r="F670" s="38"/>
      <c r="G670" s="312">
        <f t="shared" si="24"/>
        <v>1459507</v>
      </c>
      <c r="H670" s="312">
        <f t="shared" si="24"/>
        <v>1548847</v>
      </c>
      <c r="I670" s="312">
        <f t="shared" si="24"/>
        <v>720687</v>
      </c>
      <c r="J670" s="701">
        <f t="shared" si="23"/>
        <v>0.46530548207795863</v>
      </c>
    </row>
    <row r="671" spans="1:10" ht="12.75">
      <c r="A671" s="35"/>
      <c r="B671" s="36"/>
      <c r="C671" s="36"/>
      <c r="D671" s="42" t="s">
        <v>23</v>
      </c>
      <c r="E671" s="38" t="s">
        <v>24</v>
      </c>
      <c r="F671" s="38"/>
      <c r="G671" s="312">
        <f t="shared" si="24"/>
        <v>175946</v>
      </c>
      <c r="H671" s="312">
        <f t="shared" si="24"/>
        <v>175480</v>
      </c>
      <c r="I671" s="312">
        <f t="shared" si="24"/>
        <v>79458</v>
      </c>
      <c r="J671" s="701">
        <f t="shared" si="23"/>
        <v>0.452803738317757</v>
      </c>
    </row>
    <row r="672" spans="1:10" ht="12.75">
      <c r="A672" s="35"/>
      <c r="B672" s="36"/>
      <c r="C672" s="36"/>
      <c r="D672" s="42" t="s">
        <v>81</v>
      </c>
      <c r="E672" s="38" t="s">
        <v>82</v>
      </c>
      <c r="F672" s="38"/>
      <c r="G672" s="312">
        <f t="shared" si="24"/>
        <v>3929</v>
      </c>
      <c r="H672" s="312">
        <f t="shared" si="24"/>
        <v>4561</v>
      </c>
      <c r="I672" s="312">
        <f t="shared" si="24"/>
        <v>640</v>
      </c>
      <c r="J672" s="701">
        <f t="shared" si="23"/>
        <v>0.14032010524007893</v>
      </c>
    </row>
    <row r="673" spans="1:10" ht="12.75">
      <c r="A673" s="35"/>
      <c r="B673" s="36"/>
      <c r="C673" s="36"/>
      <c r="D673" s="42" t="s">
        <v>173</v>
      </c>
      <c r="E673" s="74" t="s">
        <v>175</v>
      </c>
      <c r="F673" s="38"/>
      <c r="G673" s="312">
        <f t="shared" si="24"/>
        <v>0</v>
      </c>
      <c r="H673" s="312">
        <f t="shared" si="24"/>
        <v>41353</v>
      </c>
      <c r="I673" s="312">
        <f t="shared" si="24"/>
        <v>41353</v>
      </c>
      <c r="J673" s="701">
        <f t="shared" si="23"/>
        <v>1</v>
      </c>
    </row>
    <row r="674" spans="1:10" ht="12.75">
      <c r="A674" s="35"/>
      <c r="B674" s="36"/>
      <c r="C674" s="36"/>
      <c r="D674" s="42" t="s">
        <v>176</v>
      </c>
      <c r="E674" s="74" t="s">
        <v>177</v>
      </c>
      <c r="F674" s="38"/>
      <c r="G674" s="312">
        <f t="shared" si="24"/>
        <v>141810</v>
      </c>
      <c r="H674" s="312">
        <f t="shared" si="24"/>
        <v>141810</v>
      </c>
      <c r="I674" s="312">
        <f t="shared" si="24"/>
        <v>80920</v>
      </c>
      <c r="J674" s="701">
        <f t="shared" si="23"/>
        <v>0.5706226641280586</v>
      </c>
    </row>
    <row r="675" spans="1:10" ht="12.75">
      <c r="A675" s="35"/>
      <c r="B675" s="36"/>
      <c r="C675" s="36"/>
      <c r="D675" s="36"/>
      <c r="E675" s="36"/>
      <c r="F675" s="36"/>
      <c r="G675" s="312"/>
      <c r="H675" s="312"/>
      <c r="I675" s="312"/>
      <c r="J675" s="701"/>
    </row>
    <row r="676" spans="1:10" s="107" customFormat="1" ht="12.75">
      <c r="A676" s="106"/>
      <c r="B676" s="58"/>
      <c r="C676" s="39" t="s">
        <v>7</v>
      </c>
      <c r="D676" s="40" t="s">
        <v>8</v>
      </c>
      <c r="E676" s="40"/>
      <c r="F676" s="40"/>
      <c r="G676" s="313">
        <f>SUM(G677:G680)</f>
        <v>274564</v>
      </c>
      <c r="H676" s="313">
        <f>SUM(H677:H680)</f>
        <v>657236</v>
      </c>
      <c r="I676" s="313">
        <f>SUM(I677:I680)</f>
        <v>301853</v>
      </c>
      <c r="J676" s="702">
        <f>I676/H676</f>
        <v>0.4592764242981212</v>
      </c>
    </row>
    <row r="677" spans="1:10" ht="12.75">
      <c r="A677" s="35"/>
      <c r="B677" s="36"/>
      <c r="C677" s="36"/>
      <c r="D677" s="42" t="s">
        <v>9</v>
      </c>
      <c r="E677" s="38" t="s">
        <v>10</v>
      </c>
      <c r="F677" s="38"/>
      <c r="G677" s="312">
        <f aca="true" t="shared" si="25" ref="G677:I678">SUM(G662+G413)</f>
        <v>145669</v>
      </c>
      <c r="H677" s="312">
        <f t="shared" si="25"/>
        <v>504526</v>
      </c>
      <c r="I677" s="312">
        <f t="shared" si="25"/>
        <v>164759</v>
      </c>
      <c r="J677" s="701">
        <f>I677/H677</f>
        <v>0.3265619611278705</v>
      </c>
    </row>
    <row r="678" spans="1:10" ht="12.75">
      <c r="A678" s="35"/>
      <c r="B678" s="36"/>
      <c r="C678" s="36"/>
      <c r="D678" s="42" t="s">
        <v>12</v>
      </c>
      <c r="E678" s="38" t="s">
        <v>13</v>
      </c>
      <c r="F678" s="38"/>
      <c r="G678" s="312">
        <f t="shared" si="25"/>
        <v>117655</v>
      </c>
      <c r="H678" s="312">
        <f t="shared" si="25"/>
        <v>141321</v>
      </c>
      <c r="I678" s="312">
        <f t="shared" si="25"/>
        <v>136945</v>
      </c>
      <c r="J678" s="701">
        <f>I678/H678</f>
        <v>0.9690350337175649</v>
      </c>
    </row>
    <row r="679" spans="1:10" ht="12.75">
      <c r="A679" s="35"/>
      <c r="B679" s="36"/>
      <c r="C679" s="36"/>
      <c r="D679" s="42" t="s">
        <v>26</v>
      </c>
      <c r="E679" s="41" t="s">
        <v>38</v>
      </c>
      <c r="F679" s="41"/>
      <c r="G679" s="312">
        <f aca="true" t="shared" si="26" ref="G679:I680">SUM(G415)</f>
        <v>11240</v>
      </c>
      <c r="H679" s="312">
        <f t="shared" si="26"/>
        <v>11389</v>
      </c>
      <c r="I679" s="312">
        <f t="shared" si="26"/>
        <v>149</v>
      </c>
      <c r="J679" s="701">
        <f>I679/H679</f>
        <v>0.013082799192203003</v>
      </c>
    </row>
    <row r="680" spans="1:10" ht="12.75">
      <c r="A680" s="35"/>
      <c r="B680" s="36"/>
      <c r="C680" s="36"/>
      <c r="D680" s="73" t="s">
        <v>246</v>
      </c>
      <c r="E680" s="74" t="s">
        <v>242</v>
      </c>
      <c r="F680" s="38"/>
      <c r="G680" s="312">
        <f t="shared" si="26"/>
        <v>0</v>
      </c>
      <c r="H680" s="312">
        <f t="shared" si="26"/>
        <v>0</v>
      </c>
      <c r="I680" s="312">
        <f t="shared" si="26"/>
        <v>0</v>
      </c>
      <c r="J680" s="701">
        <v>0</v>
      </c>
    </row>
    <row r="681" spans="1:10" ht="12.75">
      <c r="A681" s="35"/>
      <c r="B681" s="36"/>
      <c r="C681" s="36"/>
      <c r="D681" s="36"/>
      <c r="E681" s="36"/>
      <c r="F681" s="36"/>
      <c r="G681" s="312"/>
      <c r="H681" s="312"/>
      <c r="I681" s="312"/>
      <c r="J681" s="701"/>
    </row>
    <row r="682" spans="1:10" s="107" customFormat="1" ht="12.75">
      <c r="A682" s="106"/>
      <c r="B682" s="58"/>
      <c r="C682" s="39" t="s">
        <v>39</v>
      </c>
      <c r="D682" s="40" t="s">
        <v>76</v>
      </c>
      <c r="E682" s="40"/>
      <c r="F682" s="40"/>
      <c r="G682" s="313">
        <f>G418</f>
        <v>62000</v>
      </c>
      <c r="H682" s="313">
        <f>H418</f>
        <v>62000</v>
      </c>
      <c r="I682" s="313">
        <f>I418</f>
        <v>62000</v>
      </c>
      <c r="J682" s="702">
        <f>I682/H682</f>
        <v>1</v>
      </c>
    </row>
    <row r="683" spans="1:10" s="107" customFormat="1" ht="12.75">
      <c r="A683" s="106"/>
      <c r="B683" s="58"/>
      <c r="C683" s="58"/>
      <c r="D683" s="58"/>
      <c r="E683" s="58"/>
      <c r="F683" s="58"/>
      <c r="G683" s="313"/>
      <c r="H683" s="313"/>
      <c r="I683" s="313"/>
      <c r="J683" s="702"/>
    </row>
    <row r="684" spans="1:10" s="107" customFormat="1" ht="12.75">
      <c r="A684" s="106"/>
      <c r="B684" s="58"/>
      <c r="C684" s="39" t="s">
        <v>27</v>
      </c>
      <c r="D684" s="40" t="s">
        <v>28</v>
      </c>
      <c r="E684" s="40"/>
      <c r="F684" s="40"/>
      <c r="G684" s="313">
        <f>G420</f>
        <v>6500</v>
      </c>
      <c r="H684" s="313">
        <f>H420</f>
        <v>6500</v>
      </c>
      <c r="I684" s="313">
        <f>I420</f>
        <v>0</v>
      </c>
      <c r="J684" s="702">
        <f>I684/H684</f>
        <v>0</v>
      </c>
    </row>
    <row r="685" spans="1:10" s="107" customFormat="1" ht="12.75">
      <c r="A685" s="106"/>
      <c r="B685" s="58"/>
      <c r="C685" s="58"/>
      <c r="D685" s="58"/>
      <c r="E685" s="58"/>
      <c r="F685" s="58"/>
      <c r="G685" s="313"/>
      <c r="H685" s="313"/>
      <c r="I685" s="313"/>
      <c r="J685" s="702"/>
    </row>
    <row r="686" spans="1:10" s="107" customFormat="1" ht="12.75">
      <c r="A686" s="106"/>
      <c r="B686" s="58"/>
      <c r="C686" s="39" t="s">
        <v>43</v>
      </c>
      <c r="D686" s="40" t="s">
        <v>77</v>
      </c>
      <c r="E686" s="40"/>
      <c r="F686" s="40"/>
      <c r="G686" s="313">
        <f>G422</f>
        <v>166125</v>
      </c>
      <c r="H686" s="313">
        <f>H422</f>
        <v>166125</v>
      </c>
      <c r="I686" s="313">
        <f>I422</f>
        <v>83062</v>
      </c>
      <c r="J686" s="702">
        <f>I686/H686</f>
        <v>0.4999969902182092</v>
      </c>
    </row>
    <row r="687" spans="1:10" s="107" customFormat="1" ht="12.75">
      <c r="A687" s="106"/>
      <c r="B687" s="58"/>
      <c r="C687" s="58"/>
      <c r="D687" s="58"/>
      <c r="E687" s="58"/>
      <c r="F687" s="58"/>
      <c r="G687" s="313"/>
      <c r="H687" s="313"/>
      <c r="I687" s="313"/>
      <c r="J687" s="702"/>
    </row>
    <row r="688" spans="1:10" s="107" customFormat="1" ht="12.75">
      <c r="A688" s="106"/>
      <c r="B688" s="58"/>
      <c r="C688" s="39" t="s">
        <v>47</v>
      </c>
      <c r="D688" s="40" t="s">
        <v>48</v>
      </c>
      <c r="E688" s="40"/>
      <c r="F688" s="40"/>
      <c r="G688" s="313">
        <f>G424</f>
        <v>1229836</v>
      </c>
      <c r="H688" s="313">
        <f>H424</f>
        <v>1210412</v>
      </c>
      <c r="I688" s="313">
        <f>I424</f>
        <v>0</v>
      </c>
      <c r="J688" s="702">
        <f>I688/H688</f>
        <v>0</v>
      </c>
    </row>
    <row r="689" spans="1:10" s="107" customFormat="1" ht="12.75">
      <c r="A689" s="106"/>
      <c r="B689" s="58"/>
      <c r="C689" s="58"/>
      <c r="D689" s="58"/>
      <c r="E689" s="58"/>
      <c r="F689" s="58"/>
      <c r="G689" s="313"/>
      <c r="H689" s="313"/>
      <c r="I689" s="313"/>
      <c r="J689" s="702"/>
    </row>
    <row r="690" spans="1:10" s="107" customFormat="1" ht="12.75">
      <c r="A690" s="106"/>
      <c r="B690" s="58"/>
      <c r="C690" s="39" t="s">
        <v>49</v>
      </c>
      <c r="D690" s="40" t="s">
        <v>78</v>
      </c>
      <c r="E690" s="40"/>
      <c r="F690" s="40"/>
      <c r="G690" s="313">
        <f>G426</f>
        <v>30000</v>
      </c>
      <c r="H690" s="313">
        <f>H426</f>
        <v>51341</v>
      </c>
      <c r="I690" s="313">
        <f>I426</f>
        <v>0</v>
      </c>
      <c r="J690" s="702">
        <f>I690/H690</f>
        <v>0</v>
      </c>
    </row>
    <row r="691" spans="1:10" s="107" customFormat="1" ht="13.5" thickBot="1">
      <c r="A691" s="150"/>
      <c r="B691" s="151"/>
      <c r="C691" s="151"/>
      <c r="D691" s="151"/>
      <c r="E691" s="151"/>
      <c r="F691" s="151"/>
      <c r="G691" s="336"/>
      <c r="H691" s="336"/>
      <c r="I691" s="336"/>
      <c r="J691" s="716"/>
    </row>
  </sheetData>
  <sheetProtection/>
  <mergeCells count="4">
    <mergeCell ref="A650:F650"/>
    <mergeCell ref="A665:F665"/>
    <mergeCell ref="A3:F4"/>
    <mergeCell ref="A5:F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6" r:id="rId1"/>
  <headerFooter alignWithMargins="0">
    <oddHeader>&amp;C2. sz. melléklet
a 21/2009. (VIII.27.) Ök. rendelethez</oddHeader>
    <oddFooter>&amp;L&amp;D&amp;C&amp;P</oddFooter>
  </headerFooter>
  <rowBreaks count="22" manualBreakCount="22">
    <brk id="35" max="9" man="1"/>
    <brk id="71" max="9" man="1"/>
    <brk id="100" max="9" man="1"/>
    <brk id="125" max="9" man="1"/>
    <brk id="159" max="255" man="1"/>
    <brk id="184" max="9" man="1"/>
    <brk id="216" max="9" man="1"/>
    <brk id="251" max="9" man="1"/>
    <brk id="299" max="9" man="1"/>
    <brk id="341" max="9" man="1"/>
    <brk id="372" max="9" man="1"/>
    <brk id="400" max="255" man="1"/>
    <brk id="427" max="255" man="1"/>
    <brk id="462" max="9" man="1"/>
    <brk id="492" max="9" man="1"/>
    <brk id="531" max="9" man="1"/>
    <brk id="558" max="9" man="1"/>
    <brk id="587" max="9" man="1"/>
    <brk id="623" max="255" man="1"/>
    <brk id="636" max="9" man="1"/>
    <brk id="649" max="255" man="1"/>
    <brk id="6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S61"/>
  <sheetViews>
    <sheetView view="pageBreakPreview" zoomScaleSheetLayoutView="100" zoomScalePageLayoutView="0" workbookViewId="0" topLeftCell="A1">
      <selection activeCell="Q27" sqref="Q27:R27"/>
    </sheetView>
  </sheetViews>
  <sheetFormatPr defaultColWidth="9.140625" defaultRowHeight="12.75"/>
  <cols>
    <col min="1" max="1" width="6.140625" style="348" customWidth="1"/>
    <col min="2" max="2" width="5.7109375" style="347" customWidth="1"/>
    <col min="3" max="3" width="6.57421875" style="347" customWidth="1"/>
    <col min="4" max="5" width="9.140625" style="347" customWidth="1"/>
    <col min="6" max="6" width="9.28125" style="347" customWidth="1"/>
    <col min="7" max="7" width="4.7109375" style="347" customWidth="1"/>
    <col min="8" max="8" width="6.8515625" style="347" customWidth="1"/>
    <col min="9" max="9" width="4.8515625" style="347" customWidth="1"/>
    <col min="10" max="10" width="2.7109375" style="348" customWidth="1"/>
    <col min="11" max="11" width="6.28125" style="348" customWidth="1"/>
    <col min="12" max="12" width="7.140625" style="349" customWidth="1"/>
    <col min="13" max="13" width="4.28125" style="349" customWidth="1"/>
    <col min="14" max="14" width="9.140625" style="349" customWidth="1"/>
    <col min="15" max="15" width="9.140625" style="350" customWidth="1"/>
    <col min="16" max="16" width="11.28125" style="349" customWidth="1"/>
    <col min="17" max="17" width="8.421875" style="347" customWidth="1"/>
    <col min="18" max="18" width="7.8515625" style="347" customWidth="1"/>
    <col min="19" max="16384" width="9.140625" style="347" customWidth="1"/>
  </cols>
  <sheetData>
    <row r="2" spans="1:18" ht="15">
      <c r="A2" s="841" t="s">
        <v>323</v>
      </c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  <c r="Q2" s="841"/>
      <c r="R2" s="841"/>
    </row>
    <row r="3" spans="1:18" ht="15.75">
      <c r="A3" s="842" t="s">
        <v>324</v>
      </c>
      <c r="B3" s="843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3"/>
      <c r="Q3" s="843"/>
      <c r="R3" s="843"/>
    </row>
    <row r="5" spans="17:18" ht="13.5" thickBot="1">
      <c r="Q5" s="844" t="s">
        <v>325</v>
      </c>
      <c r="R5" s="844"/>
    </row>
    <row r="6" spans="1:18" s="352" customFormat="1" ht="12.75">
      <c r="A6" s="845" t="s">
        <v>326</v>
      </c>
      <c r="B6" s="846"/>
      <c r="C6" s="846"/>
      <c r="D6" s="846"/>
      <c r="E6" s="846"/>
      <c r="F6" s="847"/>
      <c r="G6" s="851" t="s">
        <v>327</v>
      </c>
      <c r="H6" s="852"/>
      <c r="I6" s="853"/>
      <c r="J6" s="351"/>
      <c r="K6" s="845" t="s">
        <v>328</v>
      </c>
      <c r="L6" s="846"/>
      <c r="M6" s="846"/>
      <c r="N6" s="846"/>
      <c r="O6" s="846"/>
      <c r="P6" s="847"/>
      <c r="Q6" s="851" t="s">
        <v>327</v>
      </c>
      <c r="R6" s="853"/>
    </row>
    <row r="7" spans="1:18" s="352" customFormat="1" ht="13.5" thickBot="1">
      <c r="A7" s="848"/>
      <c r="B7" s="849"/>
      <c r="C7" s="849"/>
      <c r="D7" s="849"/>
      <c r="E7" s="849"/>
      <c r="F7" s="850"/>
      <c r="G7" s="857" t="s">
        <v>329</v>
      </c>
      <c r="H7" s="858"/>
      <c r="I7" s="859"/>
      <c r="J7" s="351"/>
      <c r="K7" s="854"/>
      <c r="L7" s="855"/>
      <c r="M7" s="855"/>
      <c r="N7" s="855"/>
      <c r="O7" s="855"/>
      <c r="P7" s="856"/>
      <c r="Q7" s="857" t="s">
        <v>329</v>
      </c>
      <c r="R7" s="859"/>
    </row>
    <row r="8" spans="1:18" s="352" customFormat="1" ht="13.5" thickBot="1">
      <c r="A8" s="353"/>
      <c r="B8" s="354"/>
      <c r="C8" s="354"/>
      <c r="D8" s="354"/>
      <c r="E8" s="354"/>
      <c r="F8" s="354"/>
      <c r="G8" s="355"/>
      <c r="H8" s="355"/>
      <c r="I8" s="356"/>
      <c r="J8" s="355"/>
      <c r="K8" s="357"/>
      <c r="L8" s="358"/>
      <c r="M8" s="358"/>
      <c r="N8" s="358"/>
      <c r="O8" s="358"/>
      <c r="P8" s="358"/>
      <c r="Q8" s="359"/>
      <c r="R8" s="360"/>
    </row>
    <row r="9" spans="1:18" s="352" customFormat="1" ht="13.5" thickBot="1">
      <c r="A9" s="860" t="s">
        <v>330</v>
      </c>
      <c r="B9" s="361" t="s">
        <v>331</v>
      </c>
      <c r="C9" s="361"/>
      <c r="D9" s="362"/>
      <c r="E9" s="362"/>
      <c r="F9" s="363"/>
      <c r="G9" s="863">
        <f>G10+G11</f>
        <v>2029518</v>
      </c>
      <c r="H9" s="864"/>
      <c r="I9" s="865"/>
      <c r="J9" s="355"/>
      <c r="K9" s="364" t="s">
        <v>0</v>
      </c>
      <c r="L9" s="866" t="s">
        <v>4</v>
      </c>
      <c r="M9" s="866"/>
      <c r="N9" s="866"/>
      <c r="O9" s="866"/>
      <c r="P9" s="866"/>
      <c r="Q9" s="867">
        <v>3726024</v>
      </c>
      <c r="R9" s="868"/>
    </row>
    <row r="10" spans="1:18" ht="13.5" thickBot="1">
      <c r="A10" s="861"/>
      <c r="B10" s="365" t="s">
        <v>332</v>
      </c>
      <c r="C10" s="365"/>
      <c r="D10" s="365"/>
      <c r="E10" s="365"/>
      <c r="F10" s="366"/>
      <c r="G10" s="869">
        <v>438234</v>
      </c>
      <c r="H10" s="870"/>
      <c r="I10" s="871"/>
      <c r="K10" s="367"/>
      <c r="L10" s="368"/>
      <c r="M10" s="368"/>
      <c r="N10" s="368"/>
      <c r="O10" s="368"/>
      <c r="P10" s="368"/>
      <c r="Q10" s="369"/>
      <c r="R10" s="370"/>
    </row>
    <row r="11" spans="1:18" ht="13.5" thickBot="1">
      <c r="A11" s="862"/>
      <c r="B11" s="371" t="s">
        <v>333</v>
      </c>
      <c r="C11" s="371"/>
      <c r="D11" s="371"/>
      <c r="E11" s="371"/>
      <c r="F11" s="372"/>
      <c r="G11" s="872">
        <v>1591284</v>
      </c>
      <c r="H11" s="873"/>
      <c r="I11" s="874"/>
      <c r="K11" s="373" t="s">
        <v>79</v>
      </c>
      <c r="L11" s="875" t="s">
        <v>8</v>
      </c>
      <c r="M11" s="875"/>
      <c r="N11" s="875"/>
      <c r="O11" s="875"/>
      <c r="P11" s="875"/>
      <c r="Q11" s="876">
        <f>Q12+Q13+Q14+Q15+Q16</f>
        <v>719236</v>
      </c>
      <c r="R11" s="877"/>
    </row>
    <row r="12" spans="1:18" ht="12.75">
      <c r="A12" s="860" t="s">
        <v>79</v>
      </c>
      <c r="B12" s="374" t="s">
        <v>115</v>
      </c>
      <c r="C12" s="375"/>
      <c r="D12" s="375"/>
      <c r="E12" s="375"/>
      <c r="F12" s="376"/>
      <c r="G12" s="878">
        <f>G13+G14+G15</f>
        <v>849046</v>
      </c>
      <c r="H12" s="879"/>
      <c r="I12" s="880"/>
      <c r="K12" s="367"/>
      <c r="L12" s="881" t="s">
        <v>334</v>
      </c>
      <c r="M12" s="881"/>
      <c r="N12" s="881"/>
      <c r="O12" s="881"/>
      <c r="P12" s="881"/>
      <c r="Q12" s="882">
        <v>504526</v>
      </c>
      <c r="R12" s="883"/>
    </row>
    <row r="13" spans="1:18" ht="12.75">
      <c r="A13" s="861"/>
      <c r="B13" s="377" t="s">
        <v>335</v>
      </c>
      <c r="C13" s="378"/>
      <c r="D13" s="378"/>
      <c r="E13" s="378"/>
      <c r="F13" s="379"/>
      <c r="G13" s="882">
        <v>579196</v>
      </c>
      <c r="H13" s="882"/>
      <c r="I13" s="883"/>
      <c r="K13" s="367"/>
      <c r="L13" s="881" t="s">
        <v>336</v>
      </c>
      <c r="M13" s="881"/>
      <c r="N13" s="881"/>
      <c r="O13" s="881"/>
      <c r="P13" s="881"/>
      <c r="Q13" s="882">
        <v>141321</v>
      </c>
      <c r="R13" s="883"/>
    </row>
    <row r="14" spans="1:18" ht="12.75">
      <c r="A14" s="861"/>
      <c r="B14" s="380" t="s">
        <v>337</v>
      </c>
      <c r="C14" s="378"/>
      <c r="D14" s="378"/>
      <c r="E14" s="378"/>
      <c r="F14" s="379"/>
      <c r="G14" s="882">
        <v>171272</v>
      </c>
      <c r="H14" s="882"/>
      <c r="I14" s="883"/>
      <c r="K14" s="367"/>
      <c r="L14" s="881" t="s">
        <v>338</v>
      </c>
      <c r="M14" s="881"/>
      <c r="N14" s="881"/>
      <c r="O14" s="881"/>
      <c r="P14" s="881"/>
      <c r="Q14" s="882">
        <v>11389</v>
      </c>
      <c r="R14" s="883"/>
    </row>
    <row r="15" spans="1:18" ht="13.5" thickBot="1">
      <c r="A15" s="862"/>
      <c r="B15" s="381" t="s">
        <v>339</v>
      </c>
      <c r="C15" s="382"/>
      <c r="D15" s="382"/>
      <c r="E15" s="382"/>
      <c r="F15" s="383"/>
      <c r="G15" s="884">
        <v>98578</v>
      </c>
      <c r="H15" s="884"/>
      <c r="I15" s="885"/>
      <c r="K15" s="367"/>
      <c r="L15" s="881" t="s">
        <v>340</v>
      </c>
      <c r="M15" s="881"/>
      <c r="N15" s="881"/>
      <c r="O15" s="881"/>
      <c r="P15" s="881"/>
      <c r="Q15" s="882">
        <v>0</v>
      </c>
      <c r="R15" s="883"/>
    </row>
    <row r="16" spans="1:18" ht="13.5" thickBot="1">
      <c r="A16" s="860" t="s">
        <v>83</v>
      </c>
      <c r="B16" s="374" t="s">
        <v>341</v>
      </c>
      <c r="C16" s="374"/>
      <c r="D16" s="374"/>
      <c r="E16" s="374"/>
      <c r="F16" s="384"/>
      <c r="G16" s="878">
        <f>G17+G18+G19</f>
        <v>20130</v>
      </c>
      <c r="H16" s="879"/>
      <c r="I16" s="880"/>
      <c r="K16" s="385"/>
      <c r="L16" s="886" t="s">
        <v>342</v>
      </c>
      <c r="M16" s="886"/>
      <c r="N16" s="886"/>
      <c r="O16" s="886"/>
      <c r="P16" s="886"/>
      <c r="Q16" s="887">
        <v>62000</v>
      </c>
      <c r="R16" s="888"/>
    </row>
    <row r="17" spans="1:18" ht="12.75">
      <c r="A17" s="861"/>
      <c r="B17" s="889" t="s">
        <v>343</v>
      </c>
      <c r="C17" s="890"/>
      <c r="D17" s="890"/>
      <c r="E17" s="890"/>
      <c r="F17" s="891"/>
      <c r="G17" s="869">
        <v>7941</v>
      </c>
      <c r="H17" s="870"/>
      <c r="I17" s="871"/>
      <c r="K17" s="367"/>
      <c r="L17" s="892"/>
      <c r="M17" s="892"/>
      <c r="N17" s="892"/>
      <c r="O17" s="892"/>
      <c r="P17" s="892"/>
      <c r="Q17" s="895"/>
      <c r="R17" s="896"/>
    </row>
    <row r="18" spans="1:18" ht="13.5" thickBot="1">
      <c r="A18" s="861"/>
      <c r="B18" s="889" t="s">
        <v>344</v>
      </c>
      <c r="C18" s="890"/>
      <c r="D18" s="890"/>
      <c r="E18" s="890"/>
      <c r="F18" s="891"/>
      <c r="G18" s="869">
        <v>329</v>
      </c>
      <c r="H18" s="870"/>
      <c r="I18" s="871"/>
      <c r="K18" s="385"/>
      <c r="L18" s="897"/>
      <c r="M18" s="897"/>
      <c r="N18" s="897"/>
      <c r="O18" s="897"/>
      <c r="P18" s="897"/>
      <c r="Q18" s="898"/>
      <c r="R18" s="899"/>
    </row>
    <row r="19" spans="1:18" ht="13.5" thickBot="1">
      <c r="A19" s="862"/>
      <c r="B19" s="900" t="s">
        <v>345</v>
      </c>
      <c r="C19" s="901"/>
      <c r="D19" s="901"/>
      <c r="E19" s="901"/>
      <c r="F19" s="902"/>
      <c r="G19" s="872">
        <v>11860</v>
      </c>
      <c r="H19" s="873"/>
      <c r="I19" s="874"/>
      <c r="K19" s="386" t="s">
        <v>83</v>
      </c>
      <c r="L19" s="903" t="s">
        <v>28</v>
      </c>
      <c r="M19" s="903"/>
      <c r="N19" s="903"/>
      <c r="O19" s="903"/>
      <c r="P19" s="903"/>
      <c r="Q19" s="904">
        <v>6500</v>
      </c>
      <c r="R19" s="905"/>
    </row>
    <row r="20" spans="1:18" ht="13.5" thickBot="1">
      <c r="A20" s="909" t="s">
        <v>85</v>
      </c>
      <c r="B20" s="387" t="s">
        <v>215</v>
      </c>
      <c r="C20" s="375"/>
      <c r="D20" s="375"/>
      <c r="E20" s="375"/>
      <c r="F20" s="376"/>
      <c r="G20" s="878">
        <f>G21+G22</f>
        <v>1104120</v>
      </c>
      <c r="H20" s="879"/>
      <c r="I20" s="880"/>
      <c r="K20" s="388"/>
      <c r="L20" s="897"/>
      <c r="M20" s="897"/>
      <c r="N20" s="897"/>
      <c r="O20" s="897"/>
      <c r="P20" s="897"/>
      <c r="Q20" s="898"/>
      <c r="R20" s="899"/>
    </row>
    <row r="21" spans="1:18" ht="12.75">
      <c r="A21" s="910"/>
      <c r="B21" s="889" t="s">
        <v>346</v>
      </c>
      <c r="C21" s="890"/>
      <c r="D21" s="890"/>
      <c r="E21" s="890"/>
      <c r="F21" s="891"/>
      <c r="G21" s="882">
        <v>759255</v>
      </c>
      <c r="H21" s="882"/>
      <c r="I21" s="883"/>
      <c r="K21" s="389" t="s">
        <v>85</v>
      </c>
      <c r="L21" s="875" t="s">
        <v>77</v>
      </c>
      <c r="M21" s="875"/>
      <c r="N21" s="875"/>
      <c r="O21" s="875"/>
      <c r="P21" s="875"/>
      <c r="Q21" s="912">
        <f>Q22+Q23</f>
        <v>166125</v>
      </c>
      <c r="R21" s="913"/>
    </row>
    <row r="22" spans="1:18" ht="13.5" thickBot="1">
      <c r="A22" s="911"/>
      <c r="B22" s="914" t="s">
        <v>347</v>
      </c>
      <c r="C22" s="915"/>
      <c r="D22" s="915"/>
      <c r="E22" s="915"/>
      <c r="F22" s="916"/>
      <c r="G22" s="893">
        <v>344865</v>
      </c>
      <c r="H22" s="893"/>
      <c r="I22" s="894"/>
      <c r="K22" s="391"/>
      <c r="L22" s="881" t="s">
        <v>348</v>
      </c>
      <c r="M22" s="881"/>
      <c r="N22" s="881"/>
      <c r="O22" s="881"/>
      <c r="P22" s="881"/>
      <c r="Q22" s="882">
        <v>166125</v>
      </c>
      <c r="R22" s="883"/>
    </row>
    <row r="23" spans="1:18" ht="13.5" thickBot="1">
      <c r="A23" s="860" t="s">
        <v>349</v>
      </c>
      <c r="B23" s="387" t="s">
        <v>209</v>
      </c>
      <c r="C23" s="375"/>
      <c r="D23" s="375"/>
      <c r="E23" s="375"/>
      <c r="F23" s="375"/>
      <c r="G23" s="878">
        <f>G24+G25</f>
        <v>1951</v>
      </c>
      <c r="H23" s="879"/>
      <c r="I23" s="880"/>
      <c r="K23" s="392"/>
      <c r="L23" s="917" t="s">
        <v>350</v>
      </c>
      <c r="M23" s="917"/>
      <c r="N23" s="917"/>
      <c r="O23" s="917"/>
      <c r="P23" s="917"/>
      <c r="Q23" s="884">
        <v>0</v>
      </c>
      <c r="R23" s="885"/>
    </row>
    <row r="24" spans="1:18" ht="13.5" thickBot="1">
      <c r="A24" s="861"/>
      <c r="B24" s="918" t="s">
        <v>351</v>
      </c>
      <c r="C24" s="919"/>
      <c r="D24" s="919"/>
      <c r="E24" s="919"/>
      <c r="F24" s="920"/>
      <c r="G24" s="869">
        <v>1209</v>
      </c>
      <c r="H24" s="870"/>
      <c r="I24" s="871"/>
      <c r="K24" s="388"/>
      <c r="L24" s="393"/>
      <c r="M24" s="393"/>
      <c r="N24" s="393"/>
      <c r="O24" s="393"/>
      <c r="P24" s="393"/>
      <c r="Q24" s="898"/>
      <c r="R24" s="899"/>
    </row>
    <row r="25" spans="1:18" ht="13.5" thickBot="1">
      <c r="A25" s="862"/>
      <c r="B25" s="906" t="s">
        <v>352</v>
      </c>
      <c r="C25" s="907"/>
      <c r="D25" s="907"/>
      <c r="E25" s="907"/>
      <c r="F25" s="908"/>
      <c r="G25" s="872">
        <v>742</v>
      </c>
      <c r="H25" s="873"/>
      <c r="I25" s="874"/>
      <c r="K25" s="924" t="s">
        <v>86</v>
      </c>
      <c r="L25" s="875" t="s">
        <v>48</v>
      </c>
      <c r="M25" s="875"/>
      <c r="N25" s="875"/>
      <c r="O25" s="875"/>
      <c r="P25" s="875"/>
      <c r="Q25" s="912">
        <f>Q26+Q27</f>
        <v>1210412</v>
      </c>
      <c r="R25" s="913"/>
    </row>
    <row r="26" spans="1:18" ht="12.75">
      <c r="A26" s="394" t="s">
        <v>88</v>
      </c>
      <c r="B26" s="387" t="s">
        <v>353</v>
      </c>
      <c r="C26" s="375"/>
      <c r="D26" s="375"/>
      <c r="E26" s="375"/>
      <c r="F26" s="375"/>
      <c r="G26" s="878">
        <v>3800</v>
      </c>
      <c r="H26" s="879"/>
      <c r="I26" s="880"/>
      <c r="K26" s="925"/>
      <c r="L26" s="881" t="s">
        <v>348</v>
      </c>
      <c r="M26" s="881"/>
      <c r="N26" s="881"/>
      <c r="O26" s="881"/>
      <c r="P26" s="881"/>
      <c r="Q26" s="882">
        <v>455886</v>
      </c>
      <c r="R26" s="883"/>
    </row>
    <row r="27" spans="1:18" ht="13.5" thickBot="1">
      <c r="A27" s="367"/>
      <c r="B27" s="395"/>
      <c r="G27" s="898"/>
      <c r="H27" s="898"/>
      <c r="I27" s="899"/>
      <c r="K27" s="926"/>
      <c r="L27" s="917" t="s">
        <v>350</v>
      </c>
      <c r="M27" s="917"/>
      <c r="N27" s="917"/>
      <c r="O27" s="917"/>
      <c r="P27" s="917"/>
      <c r="Q27" s="884">
        <v>754526</v>
      </c>
      <c r="R27" s="885"/>
    </row>
    <row r="28" spans="1:18" ht="13.5" thickBot="1">
      <c r="A28" s="909" t="s">
        <v>97</v>
      </c>
      <c r="B28" s="927" t="s">
        <v>171</v>
      </c>
      <c r="C28" s="928"/>
      <c r="D28" s="928"/>
      <c r="E28" s="928"/>
      <c r="F28" s="929"/>
      <c r="G28" s="879">
        <f>G29+G30</f>
        <v>369263</v>
      </c>
      <c r="H28" s="879"/>
      <c r="I28" s="880"/>
      <c r="K28" s="385"/>
      <c r="L28" s="897"/>
      <c r="M28" s="897"/>
      <c r="N28" s="897"/>
      <c r="O28" s="897"/>
      <c r="P28" s="897"/>
      <c r="Q28" s="898"/>
      <c r="R28" s="899"/>
    </row>
    <row r="29" spans="1:18" ht="13.5" thickBot="1">
      <c r="A29" s="910"/>
      <c r="B29" s="889" t="s">
        <v>354</v>
      </c>
      <c r="C29" s="890"/>
      <c r="D29" s="890"/>
      <c r="E29" s="890"/>
      <c r="F29" s="891"/>
      <c r="G29" s="870">
        <v>369263</v>
      </c>
      <c r="H29" s="870"/>
      <c r="I29" s="871"/>
      <c r="K29" s="364" t="s">
        <v>88</v>
      </c>
      <c r="L29" s="866" t="s">
        <v>78</v>
      </c>
      <c r="M29" s="866"/>
      <c r="N29" s="866"/>
      <c r="O29" s="866"/>
      <c r="P29" s="866"/>
      <c r="Q29" s="930">
        <v>51341</v>
      </c>
      <c r="R29" s="868"/>
    </row>
    <row r="30" spans="1:18" ht="13.5" thickBot="1">
      <c r="A30" s="911"/>
      <c r="B30" s="921"/>
      <c r="C30" s="922"/>
      <c r="D30" s="922"/>
      <c r="E30" s="922"/>
      <c r="F30" s="923"/>
      <c r="G30" s="873"/>
      <c r="H30" s="873"/>
      <c r="I30" s="874"/>
      <c r="K30" s="367"/>
      <c r="L30" s="368"/>
      <c r="M30" s="368"/>
      <c r="N30" s="368"/>
      <c r="O30" s="368"/>
      <c r="P30" s="368"/>
      <c r="Q30" s="369"/>
      <c r="R30" s="370"/>
    </row>
    <row r="31" spans="1:18" ht="12.75">
      <c r="A31" s="909" t="s">
        <v>210</v>
      </c>
      <c r="B31" s="387" t="s">
        <v>129</v>
      </c>
      <c r="C31" s="375"/>
      <c r="D31" s="375"/>
      <c r="E31" s="375"/>
      <c r="F31" s="376"/>
      <c r="G31" s="878">
        <f>G32+G33</f>
        <v>1501810</v>
      </c>
      <c r="H31" s="879"/>
      <c r="I31" s="880"/>
      <c r="K31" s="367"/>
      <c r="L31" s="368"/>
      <c r="M31" s="368"/>
      <c r="N31" s="368"/>
      <c r="O31" s="368"/>
      <c r="P31" s="368"/>
      <c r="Q31" s="369"/>
      <c r="R31" s="370"/>
    </row>
    <row r="32" spans="1:18" ht="12.75">
      <c r="A32" s="910"/>
      <c r="B32" s="935" t="s">
        <v>355</v>
      </c>
      <c r="C32" s="935"/>
      <c r="D32" s="935"/>
      <c r="E32" s="935"/>
      <c r="F32" s="935"/>
      <c r="G32" s="882">
        <v>523249</v>
      </c>
      <c r="H32" s="882"/>
      <c r="I32" s="883"/>
      <c r="K32" s="367"/>
      <c r="L32" s="368"/>
      <c r="M32" s="368"/>
      <c r="N32" s="368"/>
      <c r="O32" s="368"/>
      <c r="P32" s="368"/>
      <c r="Q32" s="369"/>
      <c r="R32" s="370"/>
    </row>
    <row r="33" spans="1:18" ht="13.5" thickBot="1">
      <c r="A33" s="911"/>
      <c r="B33" s="936" t="s">
        <v>356</v>
      </c>
      <c r="C33" s="936"/>
      <c r="D33" s="936"/>
      <c r="E33" s="936"/>
      <c r="F33" s="936"/>
      <c r="G33" s="893">
        <v>978561</v>
      </c>
      <c r="H33" s="893"/>
      <c r="I33" s="894"/>
      <c r="K33" s="367"/>
      <c r="L33" s="368"/>
      <c r="M33" s="368"/>
      <c r="N33" s="368"/>
      <c r="O33" s="368"/>
      <c r="P33" s="368"/>
      <c r="Q33" s="369"/>
      <c r="R33" s="370"/>
    </row>
    <row r="34" spans="1:19" ht="13.5" thickBot="1">
      <c r="A34" s="931" t="s">
        <v>357</v>
      </c>
      <c r="B34" s="932"/>
      <c r="C34" s="932"/>
      <c r="D34" s="932"/>
      <c r="E34" s="932"/>
      <c r="F34" s="933"/>
      <c r="G34" s="934">
        <f>G9+G12+G16+G20+G23+G26+G27+G28+G31</f>
        <v>5879638</v>
      </c>
      <c r="H34" s="930"/>
      <c r="I34" s="868"/>
      <c r="K34" s="931" t="s">
        <v>358</v>
      </c>
      <c r="L34" s="932"/>
      <c r="M34" s="932"/>
      <c r="N34" s="932"/>
      <c r="O34" s="932"/>
      <c r="P34" s="933"/>
      <c r="Q34" s="934">
        <f>Q9+Q11+Q19+Q21+Q25+Q29</f>
        <v>5879638</v>
      </c>
      <c r="R34" s="868"/>
      <c r="S34" s="396"/>
    </row>
    <row r="35" spans="7:18" ht="12.75">
      <c r="G35" s="397"/>
      <c r="H35" s="397"/>
      <c r="I35" s="397"/>
      <c r="Q35" s="397"/>
      <c r="R35" s="397"/>
    </row>
    <row r="36" spans="7:9" ht="12.75">
      <c r="G36" s="397"/>
      <c r="H36" s="397"/>
      <c r="I36" s="397"/>
    </row>
    <row r="37" spans="7:9" ht="12.75">
      <c r="G37" s="397"/>
      <c r="H37" s="397"/>
      <c r="I37" s="397"/>
    </row>
    <row r="38" spans="7:9" ht="12.75">
      <c r="G38" s="397"/>
      <c r="H38" s="397"/>
      <c r="I38" s="397"/>
    </row>
    <row r="39" spans="7:9" ht="12.75">
      <c r="G39" s="397"/>
      <c r="H39" s="397"/>
      <c r="I39" s="397"/>
    </row>
    <row r="40" spans="7:9" ht="12.75">
      <c r="G40" s="397"/>
      <c r="H40" s="397"/>
      <c r="I40" s="397"/>
    </row>
    <row r="41" spans="7:9" ht="12.75">
      <c r="G41" s="397"/>
      <c r="H41" s="397"/>
      <c r="I41" s="397"/>
    </row>
    <row r="42" spans="7:9" ht="12.75">
      <c r="G42" s="397"/>
      <c r="H42" s="397"/>
      <c r="I42" s="397"/>
    </row>
    <row r="43" spans="7:9" ht="12.75">
      <c r="G43" s="397"/>
      <c r="H43" s="397"/>
      <c r="I43" s="397"/>
    </row>
    <row r="44" spans="7:9" ht="12.75">
      <c r="G44" s="397"/>
      <c r="H44" s="397"/>
      <c r="I44" s="397"/>
    </row>
    <row r="45" spans="7:9" ht="12.75">
      <c r="G45" s="397"/>
      <c r="H45" s="397"/>
      <c r="I45" s="397"/>
    </row>
    <row r="46" spans="7:9" ht="12.75">
      <c r="G46" s="397"/>
      <c r="H46" s="397"/>
      <c r="I46" s="397"/>
    </row>
    <row r="47" spans="7:9" ht="12.75">
      <c r="G47" s="397"/>
      <c r="H47" s="397"/>
      <c r="I47" s="397"/>
    </row>
    <row r="48" spans="7:9" ht="12.75">
      <c r="G48" s="397"/>
      <c r="H48" s="397"/>
      <c r="I48" s="397"/>
    </row>
    <row r="49" spans="7:9" ht="12.75">
      <c r="G49" s="397"/>
      <c r="H49" s="397"/>
      <c r="I49" s="397"/>
    </row>
    <row r="50" spans="7:9" ht="12.75">
      <c r="G50" s="397"/>
      <c r="H50" s="397"/>
      <c r="I50" s="397"/>
    </row>
    <row r="51" spans="7:9" ht="12.75">
      <c r="G51" s="397"/>
      <c r="H51" s="397"/>
      <c r="I51" s="397"/>
    </row>
    <row r="52" spans="7:9" ht="12.75">
      <c r="G52" s="397"/>
      <c r="H52" s="397"/>
      <c r="I52" s="397"/>
    </row>
    <row r="53" spans="7:9" ht="12.75">
      <c r="G53" s="397"/>
      <c r="H53" s="397"/>
      <c r="I53" s="397"/>
    </row>
    <row r="54" spans="7:9" ht="12.75">
      <c r="G54" s="397"/>
      <c r="H54" s="397"/>
      <c r="I54" s="397"/>
    </row>
    <row r="55" spans="7:9" ht="12.75">
      <c r="G55" s="397"/>
      <c r="H55" s="397"/>
      <c r="I55" s="397"/>
    </row>
    <row r="56" spans="7:9" ht="12.75">
      <c r="G56" s="397"/>
      <c r="H56" s="397"/>
      <c r="I56" s="397"/>
    </row>
    <row r="57" spans="7:9" ht="12.75">
      <c r="G57" s="397"/>
      <c r="H57" s="397"/>
      <c r="I57" s="397"/>
    </row>
    <row r="58" spans="7:9" ht="12.75">
      <c r="G58" s="397"/>
      <c r="H58" s="397"/>
      <c r="I58" s="397"/>
    </row>
    <row r="59" spans="7:9" ht="12.75">
      <c r="G59" s="397"/>
      <c r="H59" s="397"/>
      <c r="I59" s="397"/>
    </row>
    <row r="60" spans="7:9" ht="12.75">
      <c r="G60" s="397"/>
      <c r="H60" s="397"/>
      <c r="I60" s="397"/>
    </row>
    <row r="61" spans="7:9" ht="12.75">
      <c r="G61" s="397"/>
      <c r="H61" s="397"/>
      <c r="I61" s="397"/>
    </row>
  </sheetData>
  <sheetProtection/>
  <mergeCells count="97">
    <mergeCell ref="A34:F34"/>
    <mergeCell ref="G34:I34"/>
    <mergeCell ref="K34:P34"/>
    <mergeCell ref="Q34:R34"/>
    <mergeCell ref="G30:I30"/>
    <mergeCell ref="A31:A33"/>
    <mergeCell ref="G31:I31"/>
    <mergeCell ref="B32:F32"/>
    <mergeCell ref="G32:I32"/>
    <mergeCell ref="B33:F33"/>
    <mergeCell ref="G33:I33"/>
    <mergeCell ref="A28:A30"/>
    <mergeCell ref="B28:F28"/>
    <mergeCell ref="G28:I28"/>
    <mergeCell ref="L28:P28"/>
    <mergeCell ref="Q28:R28"/>
    <mergeCell ref="B29:F29"/>
    <mergeCell ref="G29:I29"/>
    <mergeCell ref="L29:P29"/>
    <mergeCell ref="Q29:R29"/>
    <mergeCell ref="B30:F30"/>
    <mergeCell ref="G25:I25"/>
    <mergeCell ref="K25:K27"/>
    <mergeCell ref="L25:P25"/>
    <mergeCell ref="Q25:R25"/>
    <mergeCell ref="G26:I26"/>
    <mergeCell ref="L26:P26"/>
    <mergeCell ref="Q26:R26"/>
    <mergeCell ref="G27:I27"/>
    <mergeCell ref="L27:P27"/>
    <mergeCell ref="Q27:R27"/>
    <mergeCell ref="L22:P22"/>
    <mergeCell ref="Q22:R22"/>
    <mergeCell ref="A23:A25"/>
    <mergeCell ref="G23:I23"/>
    <mergeCell ref="L23:P23"/>
    <mergeCell ref="Q23:R23"/>
    <mergeCell ref="B24:F24"/>
    <mergeCell ref="G24:I24"/>
    <mergeCell ref="Q24:R24"/>
    <mergeCell ref="B25:F25"/>
    <mergeCell ref="A20:A22"/>
    <mergeCell ref="G20:I20"/>
    <mergeCell ref="L20:P20"/>
    <mergeCell ref="Q20:R20"/>
    <mergeCell ref="B21:F21"/>
    <mergeCell ref="G21:I21"/>
    <mergeCell ref="L21:P21"/>
    <mergeCell ref="Q21:R21"/>
    <mergeCell ref="B22:F22"/>
    <mergeCell ref="G22:I22"/>
    <mergeCell ref="Q17:R17"/>
    <mergeCell ref="B18:F18"/>
    <mergeCell ref="G18:I18"/>
    <mergeCell ref="L18:P18"/>
    <mergeCell ref="Q18:R18"/>
    <mergeCell ref="B19:F19"/>
    <mergeCell ref="G19:I19"/>
    <mergeCell ref="L19:P19"/>
    <mergeCell ref="Q19:R19"/>
    <mergeCell ref="G15:I15"/>
    <mergeCell ref="L15:P15"/>
    <mergeCell ref="Q15:R15"/>
    <mergeCell ref="A16:A19"/>
    <mergeCell ref="G16:I16"/>
    <mergeCell ref="L16:P16"/>
    <mergeCell ref="Q16:R16"/>
    <mergeCell ref="B17:F17"/>
    <mergeCell ref="G17:I17"/>
    <mergeCell ref="L17:P17"/>
    <mergeCell ref="A12:A15"/>
    <mergeCell ref="G12:I12"/>
    <mergeCell ref="L12:P12"/>
    <mergeCell ref="Q12:R12"/>
    <mergeCell ref="G13:I13"/>
    <mergeCell ref="L13:P13"/>
    <mergeCell ref="Q13:R13"/>
    <mergeCell ref="G14:I14"/>
    <mergeCell ref="L14:P14"/>
    <mergeCell ref="Q14:R14"/>
    <mergeCell ref="A9:A11"/>
    <mergeCell ref="G9:I9"/>
    <mergeCell ref="L9:P9"/>
    <mergeCell ref="Q9:R9"/>
    <mergeCell ref="G10:I10"/>
    <mergeCell ref="G11:I11"/>
    <mergeCell ref="L11:P11"/>
    <mergeCell ref="Q11:R11"/>
    <mergeCell ref="A2:R2"/>
    <mergeCell ref="A3:R3"/>
    <mergeCell ref="Q5:R5"/>
    <mergeCell ref="A6:F7"/>
    <mergeCell ref="G6:I6"/>
    <mergeCell ref="K6:P7"/>
    <mergeCell ref="Q6:R6"/>
    <mergeCell ref="G7:I7"/>
    <mergeCell ref="Q7:R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&amp;C3. sz. melléklet
a 21/2009. (VIII.27.) Ök. rendelethez&amp;R
3. sz. melléklet</oddHeader>
    <oddFooter>&amp;L&amp;D&amp;C&amp;P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60"/>
  <sheetViews>
    <sheetView view="pageBreakPreview" zoomScaleSheetLayoutView="100" zoomScalePageLayoutView="0" workbookViewId="0" topLeftCell="A1">
      <selection activeCell="Q27" sqref="Q27:R27"/>
    </sheetView>
  </sheetViews>
  <sheetFormatPr defaultColWidth="9.140625" defaultRowHeight="12.75"/>
  <cols>
    <col min="1" max="1" width="6.140625" style="348" customWidth="1"/>
    <col min="2" max="2" width="5.7109375" style="347" customWidth="1"/>
    <col min="3" max="3" width="6.57421875" style="347" customWidth="1"/>
    <col min="4" max="5" width="9.140625" style="347" customWidth="1"/>
    <col min="6" max="6" width="9.28125" style="347" customWidth="1"/>
    <col min="7" max="7" width="4.7109375" style="347" customWidth="1"/>
    <col min="8" max="8" width="6.8515625" style="347" customWidth="1"/>
    <col min="9" max="9" width="4.8515625" style="347" customWidth="1"/>
    <col min="10" max="10" width="2.7109375" style="348" customWidth="1"/>
    <col min="11" max="11" width="6.28125" style="348" customWidth="1"/>
    <col min="12" max="12" width="7.140625" style="349" customWidth="1"/>
    <col min="13" max="13" width="4.28125" style="349" customWidth="1"/>
    <col min="14" max="14" width="9.140625" style="349" customWidth="1"/>
    <col min="15" max="15" width="9.140625" style="350" customWidth="1"/>
    <col min="16" max="16" width="11.28125" style="349" customWidth="1"/>
    <col min="17" max="17" width="8.421875" style="347" customWidth="1"/>
    <col min="18" max="18" width="7.8515625" style="347" customWidth="1"/>
    <col min="19" max="16384" width="9.140625" style="347" customWidth="1"/>
  </cols>
  <sheetData>
    <row r="2" spans="1:18" ht="15">
      <c r="A2" s="841" t="s">
        <v>520</v>
      </c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  <c r="Q2" s="841"/>
      <c r="R2" s="841"/>
    </row>
    <row r="3" spans="1:18" ht="16.5" thickBot="1">
      <c r="A3" s="842"/>
      <c r="B3" s="843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3"/>
      <c r="Q3" s="843"/>
      <c r="R3" s="843"/>
    </row>
    <row r="4" spans="1:18" s="352" customFormat="1" ht="12.75">
      <c r="A4" s="845" t="s">
        <v>326</v>
      </c>
      <c r="B4" s="846"/>
      <c r="C4" s="846"/>
      <c r="D4" s="846"/>
      <c r="E4" s="846"/>
      <c r="F4" s="847"/>
      <c r="G4" s="851" t="s">
        <v>327</v>
      </c>
      <c r="H4" s="852"/>
      <c r="I4" s="853"/>
      <c r="J4" s="351"/>
      <c r="K4" s="845" t="s">
        <v>328</v>
      </c>
      <c r="L4" s="846"/>
      <c r="M4" s="846"/>
      <c r="N4" s="846"/>
      <c r="O4" s="846"/>
      <c r="P4" s="847"/>
      <c r="Q4" s="851" t="s">
        <v>327</v>
      </c>
      <c r="R4" s="853"/>
    </row>
    <row r="5" spans="1:18" s="352" customFormat="1" ht="13.5" thickBot="1">
      <c r="A5" s="848"/>
      <c r="B5" s="849"/>
      <c r="C5" s="849"/>
      <c r="D5" s="849"/>
      <c r="E5" s="849"/>
      <c r="F5" s="850"/>
      <c r="G5" s="857" t="s">
        <v>329</v>
      </c>
      <c r="H5" s="858"/>
      <c r="I5" s="859"/>
      <c r="J5" s="351"/>
      <c r="K5" s="854"/>
      <c r="L5" s="855"/>
      <c r="M5" s="855"/>
      <c r="N5" s="855"/>
      <c r="O5" s="855"/>
      <c r="P5" s="856"/>
      <c r="Q5" s="857" t="s">
        <v>329</v>
      </c>
      <c r="R5" s="859"/>
    </row>
    <row r="6" spans="1:18" s="352" customFormat="1" ht="13.5" thickBot="1">
      <c r="A6" s="353"/>
      <c r="B6" s="354"/>
      <c r="C6" s="354"/>
      <c r="D6" s="354"/>
      <c r="E6" s="354"/>
      <c r="F6" s="354"/>
      <c r="G6" s="355"/>
      <c r="H6" s="355"/>
      <c r="I6" s="356"/>
      <c r="J6" s="355"/>
      <c r="K6" s="357"/>
      <c r="L6" s="358"/>
      <c r="M6" s="358"/>
      <c r="N6" s="358"/>
      <c r="O6" s="358"/>
      <c r="P6" s="358"/>
      <c r="Q6" s="359"/>
      <c r="R6" s="360"/>
    </row>
    <row r="7" spans="1:18" s="352" customFormat="1" ht="13.5" thickBot="1">
      <c r="A7" s="860" t="s">
        <v>330</v>
      </c>
      <c r="B7" s="361" t="s">
        <v>331</v>
      </c>
      <c r="C7" s="361"/>
      <c r="D7" s="362"/>
      <c r="E7" s="362"/>
      <c r="F7" s="363"/>
      <c r="G7" s="863">
        <f>G8+G9</f>
        <v>150</v>
      </c>
      <c r="H7" s="864"/>
      <c r="I7" s="865"/>
      <c r="J7" s="355"/>
      <c r="K7" s="364" t="s">
        <v>0</v>
      </c>
      <c r="L7" s="866" t="s">
        <v>4</v>
      </c>
      <c r="M7" s="866"/>
      <c r="N7" s="866"/>
      <c r="O7" s="866"/>
      <c r="P7" s="866"/>
      <c r="Q7" s="930">
        <v>1732</v>
      </c>
      <c r="R7" s="868"/>
    </row>
    <row r="8" spans="1:18" ht="13.5" thickBot="1">
      <c r="A8" s="861"/>
      <c r="B8" s="365" t="s">
        <v>332</v>
      </c>
      <c r="C8" s="365"/>
      <c r="D8" s="365"/>
      <c r="E8" s="365"/>
      <c r="F8" s="366"/>
      <c r="G8" s="869">
        <v>150</v>
      </c>
      <c r="H8" s="870"/>
      <c r="I8" s="871"/>
      <c r="K8" s="367"/>
      <c r="L8" s="368"/>
      <c r="M8" s="368"/>
      <c r="N8" s="368"/>
      <c r="O8" s="368"/>
      <c r="P8" s="368"/>
      <c r="Q8" s="369"/>
      <c r="R8" s="370"/>
    </row>
    <row r="9" spans="1:18" ht="13.5" thickBot="1">
      <c r="A9" s="862"/>
      <c r="B9" s="371" t="s">
        <v>333</v>
      </c>
      <c r="C9" s="371"/>
      <c r="D9" s="371"/>
      <c r="E9" s="371"/>
      <c r="F9" s="372"/>
      <c r="G9" s="872"/>
      <c r="H9" s="873"/>
      <c r="I9" s="874"/>
      <c r="K9" s="373" t="s">
        <v>79</v>
      </c>
      <c r="L9" s="875" t="s">
        <v>8</v>
      </c>
      <c r="M9" s="875"/>
      <c r="N9" s="875"/>
      <c r="O9" s="875"/>
      <c r="P9" s="875"/>
      <c r="Q9" s="876">
        <f>Q10+Q11+Q12+Q13</f>
        <v>0</v>
      </c>
      <c r="R9" s="877"/>
    </row>
    <row r="10" spans="1:18" ht="12.75">
      <c r="A10" s="860" t="s">
        <v>79</v>
      </c>
      <c r="B10" s="374" t="s">
        <v>115</v>
      </c>
      <c r="C10" s="375"/>
      <c r="D10" s="375"/>
      <c r="E10" s="375"/>
      <c r="F10" s="376"/>
      <c r="G10" s="878">
        <f>G11+G12+G13</f>
        <v>778</v>
      </c>
      <c r="H10" s="879"/>
      <c r="I10" s="880"/>
      <c r="K10" s="367"/>
      <c r="L10" s="881" t="s">
        <v>334</v>
      </c>
      <c r="M10" s="881"/>
      <c r="N10" s="881"/>
      <c r="O10" s="881"/>
      <c r="P10" s="881"/>
      <c r="Q10" s="882"/>
      <c r="R10" s="883"/>
    </row>
    <row r="11" spans="1:18" ht="12.75">
      <c r="A11" s="861"/>
      <c r="B11" s="377" t="s">
        <v>335</v>
      </c>
      <c r="C11" s="378"/>
      <c r="D11" s="378"/>
      <c r="E11" s="378"/>
      <c r="F11" s="379"/>
      <c r="G11" s="882"/>
      <c r="H11" s="882"/>
      <c r="I11" s="883"/>
      <c r="K11" s="367"/>
      <c r="L11" s="881" t="s">
        <v>336</v>
      </c>
      <c r="M11" s="881"/>
      <c r="N11" s="881"/>
      <c r="O11" s="881"/>
      <c r="P11" s="881"/>
      <c r="Q11" s="882"/>
      <c r="R11" s="883"/>
    </row>
    <row r="12" spans="1:18" ht="12.75">
      <c r="A12" s="861"/>
      <c r="B12" s="380" t="s">
        <v>337</v>
      </c>
      <c r="C12" s="378"/>
      <c r="D12" s="378"/>
      <c r="E12" s="378"/>
      <c r="F12" s="379"/>
      <c r="G12" s="882">
        <v>778</v>
      </c>
      <c r="H12" s="882"/>
      <c r="I12" s="883"/>
      <c r="K12" s="367"/>
      <c r="L12" s="881" t="s">
        <v>338</v>
      </c>
      <c r="M12" s="881"/>
      <c r="N12" s="881"/>
      <c r="O12" s="881"/>
      <c r="P12" s="881"/>
      <c r="Q12" s="882"/>
      <c r="R12" s="883"/>
    </row>
    <row r="13" spans="1:18" ht="13.5" thickBot="1">
      <c r="A13" s="862"/>
      <c r="B13" s="381" t="s">
        <v>339</v>
      </c>
      <c r="C13" s="382"/>
      <c r="D13" s="382"/>
      <c r="E13" s="382"/>
      <c r="F13" s="383"/>
      <c r="G13" s="884"/>
      <c r="H13" s="884"/>
      <c r="I13" s="885"/>
      <c r="K13" s="385"/>
      <c r="L13" s="917" t="s">
        <v>359</v>
      </c>
      <c r="M13" s="917"/>
      <c r="N13" s="917"/>
      <c r="O13" s="917"/>
      <c r="P13" s="917"/>
      <c r="Q13" s="884"/>
      <c r="R13" s="885"/>
    </row>
    <row r="14" spans="1:18" ht="13.5" thickBot="1">
      <c r="A14" s="860" t="s">
        <v>83</v>
      </c>
      <c r="B14" s="374" t="s">
        <v>341</v>
      </c>
      <c r="C14" s="374"/>
      <c r="D14" s="374"/>
      <c r="E14" s="374"/>
      <c r="F14" s="384"/>
      <c r="G14" s="878">
        <f>G15+G16+G17</f>
        <v>0</v>
      </c>
      <c r="H14" s="879"/>
      <c r="I14" s="880"/>
      <c r="K14" s="367"/>
      <c r="L14" s="398"/>
      <c r="M14" s="398"/>
      <c r="N14" s="398"/>
      <c r="O14" s="398"/>
      <c r="P14" s="398"/>
      <c r="Q14" s="369"/>
      <c r="R14" s="370"/>
    </row>
    <row r="15" spans="1:18" ht="13.5" thickBot="1">
      <c r="A15" s="861"/>
      <c r="B15" s="889" t="s">
        <v>343</v>
      </c>
      <c r="C15" s="890"/>
      <c r="D15" s="890"/>
      <c r="E15" s="890"/>
      <c r="F15" s="891"/>
      <c r="G15" s="869"/>
      <c r="H15" s="870"/>
      <c r="I15" s="871"/>
      <c r="K15" s="386" t="s">
        <v>83</v>
      </c>
      <c r="L15" s="903" t="s">
        <v>28</v>
      </c>
      <c r="M15" s="903"/>
      <c r="N15" s="903"/>
      <c r="O15" s="903"/>
      <c r="P15" s="903"/>
      <c r="Q15" s="904"/>
      <c r="R15" s="905"/>
    </row>
    <row r="16" spans="1:18" ht="13.5" thickBot="1">
      <c r="A16" s="861"/>
      <c r="B16" s="889" t="s">
        <v>344</v>
      </c>
      <c r="C16" s="890"/>
      <c r="D16" s="890"/>
      <c r="E16" s="890"/>
      <c r="F16" s="891"/>
      <c r="G16" s="869"/>
      <c r="H16" s="870"/>
      <c r="I16" s="871"/>
      <c r="K16" s="367"/>
      <c r="L16" s="398"/>
      <c r="M16" s="398"/>
      <c r="N16" s="398"/>
      <c r="O16" s="398"/>
      <c r="P16" s="398"/>
      <c r="Q16" s="369"/>
      <c r="R16" s="370"/>
    </row>
    <row r="17" spans="1:18" ht="13.5" thickBot="1">
      <c r="A17" s="862"/>
      <c r="B17" s="900" t="s">
        <v>345</v>
      </c>
      <c r="C17" s="901"/>
      <c r="D17" s="901"/>
      <c r="E17" s="901"/>
      <c r="F17" s="902"/>
      <c r="G17" s="872"/>
      <c r="H17" s="873"/>
      <c r="I17" s="874"/>
      <c r="K17" s="860" t="s">
        <v>85</v>
      </c>
      <c r="L17" s="875" t="s">
        <v>77</v>
      </c>
      <c r="M17" s="875"/>
      <c r="N17" s="875"/>
      <c r="O17" s="875"/>
      <c r="P17" s="875"/>
      <c r="Q17" s="912">
        <f>Q18+Q19</f>
        <v>0</v>
      </c>
      <c r="R17" s="913"/>
    </row>
    <row r="18" spans="1:18" ht="12.75">
      <c r="A18" s="909" t="s">
        <v>85</v>
      </c>
      <c r="B18" s="387" t="s">
        <v>215</v>
      </c>
      <c r="C18" s="375"/>
      <c r="D18" s="375"/>
      <c r="E18" s="375"/>
      <c r="F18" s="376"/>
      <c r="G18" s="878">
        <f>G19+G20</f>
        <v>100</v>
      </c>
      <c r="H18" s="879"/>
      <c r="I18" s="880"/>
      <c r="K18" s="861"/>
      <c r="L18" s="881" t="s">
        <v>348</v>
      </c>
      <c r="M18" s="881"/>
      <c r="N18" s="881"/>
      <c r="O18" s="881"/>
      <c r="P18" s="881"/>
      <c r="Q18" s="882"/>
      <c r="R18" s="883"/>
    </row>
    <row r="19" spans="1:18" ht="13.5" thickBot="1">
      <c r="A19" s="910"/>
      <c r="B19" s="889" t="s">
        <v>346</v>
      </c>
      <c r="C19" s="890"/>
      <c r="D19" s="890"/>
      <c r="E19" s="890"/>
      <c r="F19" s="891"/>
      <c r="G19" s="882">
        <v>100</v>
      </c>
      <c r="H19" s="882"/>
      <c r="I19" s="883"/>
      <c r="K19" s="862"/>
      <c r="L19" s="917" t="s">
        <v>350</v>
      </c>
      <c r="M19" s="917"/>
      <c r="N19" s="917"/>
      <c r="O19" s="917"/>
      <c r="P19" s="917"/>
      <c r="Q19" s="884"/>
      <c r="R19" s="885"/>
    </row>
    <row r="20" spans="1:18" ht="13.5" thickBot="1">
      <c r="A20" s="911"/>
      <c r="B20" s="914" t="s">
        <v>347</v>
      </c>
      <c r="C20" s="915"/>
      <c r="D20" s="915"/>
      <c r="E20" s="915"/>
      <c r="F20" s="916"/>
      <c r="G20" s="893"/>
      <c r="H20" s="893"/>
      <c r="I20" s="894"/>
      <c r="K20" s="367"/>
      <c r="L20" s="368"/>
      <c r="M20" s="368"/>
      <c r="N20" s="368"/>
      <c r="O20" s="368"/>
      <c r="P20" s="368"/>
      <c r="Q20" s="369"/>
      <c r="R20" s="370"/>
    </row>
    <row r="21" spans="1:18" ht="12.75">
      <c r="A21" s="860" t="s">
        <v>349</v>
      </c>
      <c r="B21" s="387" t="s">
        <v>209</v>
      </c>
      <c r="C21" s="375"/>
      <c r="D21" s="375"/>
      <c r="E21" s="375"/>
      <c r="F21" s="375"/>
      <c r="G21" s="878">
        <f>G22+G23</f>
        <v>0</v>
      </c>
      <c r="H21" s="879"/>
      <c r="I21" s="880"/>
      <c r="K21" s="860" t="s">
        <v>86</v>
      </c>
      <c r="L21" s="875" t="s">
        <v>48</v>
      </c>
      <c r="M21" s="875"/>
      <c r="N21" s="875"/>
      <c r="O21" s="875"/>
      <c r="P21" s="875"/>
      <c r="Q21" s="912">
        <f>Q22+Q23</f>
        <v>0</v>
      </c>
      <c r="R21" s="913"/>
    </row>
    <row r="22" spans="1:18" ht="12.75">
      <c r="A22" s="861"/>
      <c r="B22" s="918" t="s">
        <v>351</v>
      </c>
      <c r="C22" s="919"/>
      <c r="D22" s="919"/>
      <c r="E22" s="919"/>
      <c r="F22" s="920"/>
      <c r="G22" s="869"/>
      <c r="H22" s="870"/>
      <c r="I22" s="871"/>
      <c r="K22" s="861"/>
      <c r="L22" s="881" t="s">
        <v>348</v>
      </c>
      <c r="M22" s="881"/>
      <c r="N22" s="881"/>
      <c r="O22" s="881"/>
      <c r="P22" s="881"/>
      <c r="Q22" s="882"/>
      <c r="R22" s="883"/>
    </row>
    <row r="23" spans="1:18" ht="13.5" thickBot="1">
      <c r="A23" s="862"/>
      <c r="B23" s="906" t="s">
        <v>352</v>
      </c>
      <c r="C23" s="907"/>
      <c r="D23" s="907"/>
      <c r="E23" s="907"/>
      <c r="F23" s="908"/>
      <c r="G23" s="872"/>
      <c r="H23" s="873"/>
      <c r="I23" s="874"/>
      <c r="K23" s="862"/>
      <c r="L23" s="917" t="s">
        <v>350</v>
      </c>
      <c r="M23" s="917"/>
      <c r="N23" s="917"/>
      <c r="O23" s="917"/>
      <c r="P23" s="917"/>
      <c r="Q23" s="884"/>
      <c r="R23" s="885"/>
    </row>
    <row r="24" spans="1:18" ht="13.5" thickBot="1">
      <c r="A24" s="386" t="s">
        <v>88</v>
      </c>
      <c r="B24" s="399" t="s">
        <v>360</v>
      </c>
      <c r="C24" s="400"/>
      <c r="D24" s="400"/>
      <c r="E24" s="400"/>
      <c r="F24" s="400"/>
      <c r="G24" s="867"/>
      <c r="H24" s="930"/>
      <c r="I24" s="868"/>
      <c r="K24" s="367"/>
      <c r="L24" s="368"/>
      <c r="M24" s="368"/>
      <c r="N24" s="368"/>
      <c r="O24" s="368"/>
      <c r="P24" s="368"/>
      <c r="Q24" s="369"/>
      <c r="R24" s="370"/>
    </row>
    <row r="25" spans="1:18" ht="13.5" thickBot="1">
      <c r="A25" s="909" t="s">
        <v>97</v>
      </c>
      <c r="B25" s="927" t="s">
        <v>171</v>
      </c>
      <c r="C25" s="928"/>
      <c r="D25" s="928"/>
      <c r="E25" s="928"/>
      <c r="F25" s="929"/>
      <c r="G25" s="879">
        <f>G26+G27</f>
        <v>0</v>
      </c>
      <c r="H25" s="879"/>
      <c r="I25" s="880"/>
      <c r="K25" s="364" t="s">
        <v>88</v>
      </c>
      <c r="L25" s="866" t="s">
        <v>78</v>
      </c>
      <c r="M25" s="866"/>
      <c r="N25" s="866"/>
      <c r="O25" s="866"/>
      <c r="P25" s="866"/>
      <c r="Q25" s="930"/>
      <c r="R25" s="868"/>
    </row>
    <row r="26" spans="1:18" ht="12.75">
      <c r="A26" s="910"/>
      <c r="B26" s="889" t="s">
        <v>354</v>
      </c>
      <c r="C26" s="890"/>
      <c r="D26" s="890"/>
      <c r="E26" s="890"/>
      <c r="F26" s="891"/>
      <c r="G26" s="870"/>
      <c r="H26" s="870"/>
      <c r="I26" s="871"/>
      <c r="K26" s="367"/>
      <c r="L26" s="368"/>
      <c r="M26" s="368"/>
      <c r="N26" s="368"/>
      <c r="O26" s="368"/>
      <c r="P26" s="368"/>
      <c r="Q26" s="369"/>
      <c r="R26" s="370"/>
    </row>
    <row r="27" spans="1:18" ht="13.5" thickBot="1">
      <c r="A27" s="911"/>
      <c r="B27" s="921"/>
      <c r="C27" s="922"/>
      <c r="D27" s="922"/>
      <c r="E27" s="922"/>
      <c r="F27" s="923"/>
      <c r="G27" s="873"/>
      <c r="H27" s="873"/>
      <c r="I27" s="874"/>
      <c r="K27" s="367"/>
      <c r="L27" s="368"/>
      <c r="M27" s="368"/>
      <c r="N27" s="368"/>
      <c r="O27" s="368"/>
      <c r="P27" s="368"/>
      <c r="Q27" s="369"/>
      <c r="R27" s="370"/>
    </row>
    <row r="28" spans="1:18" ht="12.75">
      <c r="A28" s="909" t="s">
        <v>210</v>
      </c>
      <c r="B28" s="387" t="s">
        <v>129</v>
      </c>
      <c r="C28" s="375"/>
      <c r="D28" s="375"/>
      <c r="E28" s="375"/>
      <c r="F28" s="376"/>
      <c r="G28" s="878">
        <f>G29+G30</f>
        <v>104</v>
      </c>
      <c r="H28" s="879"/>
      <c r="I28" s="880"/>
      <c r="K28" s="367"/>
      <c r="L28" s="368"/>
      <c r="M28" s="368"/>
      <c r="N28" s="368"/>
      <c r="O28" s="368"/>
      <c r="P28" s="368"/>
      <c r="Q28" s="369"/>
      <c r="R28" s="370"/>
    </row>
    <row r="29" spans="1:18" ht="12.75">
      <c r="A29" s="910"/>
      <c r="B29" s="935" t="s">
        <v>355</v>
      </c>
      <c r="C29" s="935"/>
      <c r="D29" s="935"/>
      <c r="E29" s="935"/>
      <c r="F29" s="935"/>
      <c r="G29" s="882">
        <v>104</v>
      </c>
      <c r="H29" s="882"/>
      <c r="I29" s="883"/>
      <c r="K29" s="367"/>
      <c r="L29" s="368"/>
      <c r="M29" s="368"/>
      <c r="N29" s="368"/>
      <c r="O29" s="368"/>
      <c r="P29" s="368"/>
      <c r="Q29" s="369"/>
      <c r="R29" s="370"/>
    </row>
    <row r="30" spans="1:18" ht="13.5" thickBot="1">
      <c r="A30" s="911"/>
      <c r="B30" s="936" t="s">
        <v>356</v>
      </c>
      <c r="C30" s="936"/>
      <c r="D30" s="936"/>
      <c r="E30" s="936"/>
      <c r="F30" s="936"/>
      <c r="G30" s="893"/>
      <c r="H30" s="893"/>
      <c r="I30" s="894"/>
      <c r="K30" s="367"/>
      <c r="L30" s="368"/>
      <c r="M30" s="368"/>
      <c r="N30" s="368"/>
      <c r="O30" s="368"/>
      <c r="P30" s="368"/>
      <c r="Q30" s="369"/>
      <c r="R30" s="370"/>
    </row>
    <row r="31" spans="1:18" ht="13.5" thickBot="1">
      <c r="A31" s="386" t="s">
        <v>211</v>
      </c>
      <c r="B31" s="937" t="s">
        <v>212</v>
      </c>
      <c r="C31" s="866"/>
      <c r="D31" s="866"/>
      <c r="E31" s="866"/>
      <c r="F31" s="938"/>
      <c r="G31" s="867">
        <v>600</v>
      </c>
      <c r="H31" s="930"/>
      <c r="I31" s="868"/>
      <c r="K31" s="367"/>
      <c r="L31" s="368"/>
      <c r="M31" s="368"/>
      <c r="N31" s="368"/>
      <c r="O31" s="368"/>
      <c r="P31" s="368"/>
      <c r="Q31" s="369"/>
      <c r="R31" s="370"/>
    </row>
    <row r="32" spans="1:18" ht="13.5" thickBot="1">
      <c r="A32" s="390"/>
      <c r="B32" s="401"/>
      <c r="C32" s="401"/>
      <c r="D32" s="401"/>
      <c r="E32" s="401"/>
      <c r="F32" s="401"/>
      <c r="G32" s="402"/>
      <c r="H32" s="402"/>
      <c r="I32" s="403"/>
      <c r="K32" s="367"/>
      <c r="L32" s="368"/>
      <c r="M32" s="368"/>
      <c r="N32" s="368"/>
      <c r="O32" s="368"/>
      <c r="P32" s="368"/>
      <c r="Q32" s="369"/>
      <c r="R32" s="370"/>
    </row>
    <row r="33" spans="1:19" ht="13.5" thickBot="1">
      <c r="A33" s="931" t="s">
        <v>357</v>
      </c>
      <c r="B33" s="932"/>
      <c r="C33" s="932"/>
      <c r="D33" s="932"/>
      <c r="E33" s="932"/>
      <c r="F33" s="933"/>
      <c r="G33" s="934">
        <f>G7+G10+G14+G18+G21+G24+G25+G28+G31</f>
        <v>1732</v>
      </c>
      <c r="H33" s="930"/>
      <c r="I33" s="868"/>
      <c r="K33" s="931" t="s">
        <v>358</v>
      </c>
      <c r="L33" s="932"/>
      <c r="M33" s="932"/>
      <c r="N33" s="932"/>
      <c r="O33" s="932"/>
      <c r="P33" s="933"/>
      <c r="Q33" s="934">
        <f>Q7+Q9+Q15+Q17+Q21+Q25</f>
        <v>1732</v>
      </c>
      <c r="R33" s="868"/>
      <c r="S33" s="396"/>
    </row>
    <row r="34" spans="7:18" ht="12.75">
      <c r="G34" s="397"/>
      <c r="H34" s="397"/>
      <c r="I34" s="397"/>
      <c r="Q34" s="397"/>
      <c r="R34" s="397"/>
    </row>
    <row r="35" spans="7:9" ht="12.75">
      <c r="G35" s="397"/>
      <c r="H35" s="397"/>
      <c r="I35" s="397"/>
    </row>
    <row r="36" spans="7:9" ht="12.75">
      <c r="G36" s="397"/>
      <c r="H36" s="397"/>
      <c r="I36" s="397"/>
    </row>
    <row r="37" spans="7:9" ht="12.75">
      <c r="G37" s="397"/>
      <c r="H37" s="397"/>
      <c r="I37" s="397"/>
    </row>
    <row r="38" spans="7:9" ht="12.75">
      <c r="G38" s="397"/>
      <c r="H38" s="397"/>
      <c r="I38" s="397"/>
    </row>
    <row r="39" spans="7:9" ht="12.75">
      <c r="G39" s="397"/>
      <c r="H39" s="397"/>
      <c r="I39" s="397"/>
    </row>
    <row r="40" spans="7:9" ht="12.75">
      <c r="G40" s="397"/>
      <c r="H40" s="397"/>
      <c r="I40" s="397"/>
    </row>
    <row r="41" spans="7:9" ht="12.75">
      <c r="G41" s="397"/>
      <c r="H41" s="397"/>
      <c r="I41" s="397"/>
    </row>
    <row r="42" spans="7:9" ht="12.75">
      <c r="G42" s="397"/>
      <c r="H42" s="397"/>
      <c r="I42" s="397"/>
    </row>
    <row r="43" spans="7:9" ht="12.75">
      <c r="G43" s="397"/>
      <c r="H43" s="397"/>
      <c r="I43" s="397"/>
    </row>
    <row r="44" spans="7:9" ht="12.75">
      <c r="G44" s="397"/>
      <c r="H44" s="397"/>
      <c r="I44" s="397"/>
    </row>
    <row r="45" spans="7:9" ht="12.75">
      <c r="G45" s="397"/>
      <c r="H45" s="397"/>
      <c r="I45" s="397"/>
    </row>
    <row r="46" spans="7:9" ht="12.75">
      <c r="G46" s="397"/>
      <c r="H46" s="397"/>
      <c r="I46" s="397"/>
    </row>
    <row r="47" spans="7:9" ht="12.75">
      <c r="G47" s="397"/>
      <c r="H47" s="397"/>
      <c r="I47" s="397"/>
    </row>
    <row r="48" spans="7:9" ht="12.75">
      <c r="G48" s="397"/>
      <c r="H48" s="397"/>
      <c r="I48" s="397"/>
    </row>
    <row r="49" spans="7:9" ht="12.75">
      <c r="G49" s="397"/>
      <c r="H49" s="397"/>
      <c r="I49" s="397"/>
    </row>
    <row r="50" spans="7:9" ht="12.75">
      <c r="G50" s="397"/>
      <c r="H50" s="397"/>
      <c r="I50" s="397"/>
    </row>
    <row r="51" spans="7:9" ht="12.75">
      <c r="G51" s="397"/>
      <c r="H51" s="397"/>
      <c r="I51" s="397"/>
    </row>
    <row r="52" spans="7:9" ht="12.75">
      <c r="G52" s="397"/>
      <c r="H52" s="397"/>
      <c r="I52" s="397"/>
    </row>
    <row r="53" spans="7:9" ht="12.75">
      <c r="G53" s="397"/>
      <c r="H53" s="397"/>
      <c r="I53" s="397"/>
    </row>
    <row r="54" spans="7:9" ht="12.75">
      <c r="G54" s="397"/>
      <c r="H54" s="397"/>
      <c r="I54" s="397"/>
    </row>
    <row r="55" spans="7:9" ht="12.75">
      <c r="G55" s="397"/>
      <c r="H55" s="397"/>
      <c r="I55" s="397"/>
    </row>
    <row r="56" spans="7:9" ht="12.75">
      <c r="G56" s="397"/>
      <c r="H56" s="397"/>
      <c r="I56" s="397"/>
    </row>
    <row r="57" spans="7:9" ht="12.75">
      <c r="G57" s="397"/>
      <c r="H57" s="397"/>
      <c r="I57" s="397"/>
    </row>
    <row r="58" spans="7:9" ht="12.75">
      <c r="G58" s="397"/>
      <c r="H58" s="397"/>
      <c r="I58" s="397"/>
    </row>
    <row r="59" spans="7:9" ht="12.75">
      <c r="G59" s="397"/>
      <c r="H59" s="397"/>
      <c r="I59" s="397"/>
    </row>
    <row r="60" spans="7:9" ht="12.75">
      <c r="G60" s="397"/>
      <c r="H60" s="397"/>
      <c r="I60" s="397"/>
    </row>
  </sheetData>
  <sheetProtection/>
  <mergeCells count="87">
    <mergeCell ref="B31:F31"/>
    <mergeCell ref="G31:I31"/>
    <mergeCell ref="A33:F33"/>
    <mergeCell ref="G33:I33"/>
    <mergeCell ref="K33:P33"/>
    <mergeCell ref="Q33:R33"/>
    <mergeCell ref="G26:I26"/>
    <mergeCell ref="B27:F27"/>
    <mergeCell ref="G27:I27"/>
    <mergeCell ref="A28:A30"/>
    <mergeCell ref="G28:I28"/>
    <mergeCell ref="B29:F29"/>
    <mergeCell ref="G29:I29"/>
    <mergeCell ref="B30:F30"/>
    <mergeCell ref="G30:I30"/>
    <mergeCell ref="G23:I23"/>
    <mergeCell ref="L23:P23"/>
    <mergeCell ref="Q23:R23"/>
    <mergeCell ref="G24:I24"/>
    <mergeCell ref="A25:A27"/>
    <mergeCell ref="B25:F25"/>
    <mergeCell ref="G25:I25"/>
    <mergeCell ref="L25:P25"/>
    <mergeCell ref="Q25:R25"/>
    <mergeCell ref="B26:F26"/>
    <mergeCell ref="A21:A23"/>
    <mergeCell ref="G21:I21"/>
    <mergeCell ref="K21:K23"/>
    <mergeCell ref="L21:P21"/>
    <mergeCell ref="Q21:R21"/>
    <mergeCell ref="B22:F22"/>
    <mergeCell ref="G22:I22"/>
    <mergeCell ref="L22:P22"/>
    <mergeCell ref="Q22:R22"/>
    <mergeCell ref="B23:F23"/>
    <mergeCell ref="A18:A20"/>
    <mergeCell ref="G18:I18"/>
    <mergeCell ref="L18:P18"/>
    <mergeCell ref="Q18:R18"/>
    <mergeCell ref="B19:F19"/>
    <mergeCell ref="G19:I19"/>
    <mergeCell ref="L19:P19"/>
    <mergeCell ref="Q19:R19"/>
    <mergeCell ref="B20:F20"/>
    <mergeCell ref="G20:I20"/>
    <mergeCell ref="G16:I16"/>
    <mergeCell ref="B17:F17"/>
    <mergeCell ref="G17:I17"/>
    <mergeCell ref="K17:K19"/>
    <mergeCell ref="L17:P17"/>
    <mergeCell ref="Q17:R17"/>
    <mergeCell ref="G13:I13"/>
    <mergeCell ref="L13:P13"/>
    <mergeCell ref="Q13:R13"/>
    <mergeCell ref="A14:A17"/>
    <mergeCell ref="G14:I14"/>
    <mergeCell ref="B15:F15"/>
    <mergeCell ref="G15:I15"/>
    <mergeCell ref="L15:P15"/>
    <mergeCell ref="Q15:R15"/>
    <mergeCell ref="B16:F16"/>
    <mergeCell ref="A10:A13"/>
    <mergeCell ref="G10:I10"/>
    <mergeCell ref="L10:P10"/>
    <mergeCell ref="Q10:R10"/>
    <mergeCell ref="G11:I11"/>
    <mergeCell ref="L11:P11"/>
    <mergeCell ref="Q11:R11"/>
    <mergeCell ref="G12:I12"/>
    <mergeCell ref="L12:P12"/>
    <mergeCell ref="Q12:R12"/>
    <mergeCell ref="A7:A9"/>
    <mergeCell ref="G7:I7"/>
    <mergeCell ref="L7:P7"/>
    <mergeCell ref="Q7:R7"/>
    <mergeCell ref="G8:I8"/>
    <mergeCell ref="G9:I9"/>
    <mergeCell ref="L9:P9"/>
    <mergeCell ref="Q9:R9"/>
    <mergeCell ref="A2:R2"/>
    <mergeCell ref="A3:R3"/>
    <mergeCell ref="A4:F5"/>
    <mergeCell ref="G4:I4"/>
    <mergeCell ref="K4:P5"/>
    <mergeCell ref="Q4:R4"/>
    <mergeCell ref="G5:I5"/>
    <mergeCell ref="Q5:R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&amp;C4. sz. melléklet
a 21/2009. (VIII.27.) Ök. rendelethez&amp;R
4. sz. melléklet</oddHeader>
    <oddFooter>&amp;L&amp;D&amp;C&amp;P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S60"/>
  <sheetViews>
    <sheetView view="pageBreakPreview" zoomScaleSheetLayoutView="100" zoomScalePageLayoutView="0" workbookViewId="0" topLeftCell="A1">
      <selection activeCell="Q27" sqref="Q27:R27"/>
    </sheetView>
  </sheetViews>
  <sheetFormatPr defaultColWidth="9.140625" defaultRowHeight="12.75"/>
  <cols>
    <col min="1" max="1" width="6.140625" style="348" customWidth="1"/>
    <col min="2" max="2" width="5.7109375" style="347" customWidth="1"/>
    <col min="3" max="3" width="6.57421875" style="347" customWidth="1"/>
    <col min="4" max="5" width="9.140625" style="347" customWidth="1"/>
    <col min="6" max="6" width="9.28125" style="347" customWidth="1"/>
    <col min="7" max="7" width="4.7109375" style="347" customWidth="1"/>
    <col min="8" max="8" width="6.8515625" style="347" customWidth="1"/>
    <col min="9" max="9" width="4.8515625" style="347" customWidth="1"/>
    <col min="10" max="10" width="2.7109375" style="348" customWidth="1"/>
    <col min="11" max="11" width="6.28125" style="348" customWidth="1"/>
    <col min="12" max="12" width="7.140625" style="349" customWidth="1"/>
    <col min="13" max="13" width="4.28125" style="349" customWidth="1"/>
    <col min="14" max="14" width="9.140625" style="349" customWidth="1"/>
    <col min="15" max="15" width="9.140625" style="350" customWidth="1"/>
    <col min="16" max="16" width="11.28125" style="349" customWidth="1"/>
    <col min="17" max="17" width="8.421875" style="347" customWidth="1"/>
    <col min="18" max="18" width="7.8515625" style="347" customWidth="1"/>
    <col min="19" max="16384" width="9.140625" style="347" customWidth="1"/>
  </cols>
  <sheetData>
    <row r="2" spans="1:18" ht="15">
      <c r="A2" s="841" t="s">
        <v>519</v>
      </c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  <c r="Q2" s="841"/>
      <c r="R2" s="841"/>
    </row>
    <row r="3" spans="1:18" ht="16.5" thickBot="1">
      <c r="A3" s="842"/>
      <c r="B3" s="843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3"/>
      <c r="Q3" s="843"/>
      <c r="R3" s="843"/>
    </row>
    <row r="4" spans="1:18" s="352" customFormat="1" ht="12.75">
      <c r="A4" s="845" t="s">
        <v>326</v>
      </c>
      <c r="B4" s="846"/>
      <c r="C4" s="846"/>
      <c r="D4" s="846"/>
      <c r="E4" s="846"/>
      <c r="F4" s="847"/>
      <c r="G4" s="851" t="s">
        <v>327</v>
      </c>
      <c r="H4" s="852"/>
      <c r="I4" s="853"/>
      <c r="J4" s="351"/>
      <c r="K4" s="845" t="s">
        <v>328</v>
      </c>
      <c r="L4" s="846"/>
      <c r="M4" s="846"/>
      <c r="N4" s="846"/>
      <c r="O4" s="846"/>
      <c r="P4" s="847"/>
      <c r="Q4" s="851" t="s">
        <v>327</v>
      </c>
      <c r="R4" s="853"/>
    </row>
    <row r="5" spans="1:18" s="352" customFormat="1" ht="13.5" thickBot="1">
      <c r="A5" s="848"/>
      <c r="B5" s="849"/>
      <c r="C5" s="849"/>
      <c r="D5" s="849"/>
      <c r="E5" s="849"/>
      <c r="F5" s="850"/>
      <c r="G5" s="857" t="s">
        <v>329</v>
      </c>
      <c r="H5" s="858"/>
      <c r="I5" s="859"/>
      <c r="J5" s="351"/>
      <c r="K5" s="854"/>
      <c r="L5" s="855"/>
      <c r="M5" s="855"/>
      <c r="N5" s="855"/>
      <c r="O5" s="855"/>
      <c r="P5" s="856"/>
      <c r="Q5" s="857" t="s">
        <v>329</v>
      </c>
      <c r="R5" s="859"/>
    </row>
    <row r="6" spans="1:18" s="352" customFormat="1" ht="13.5" thickBot="1">
      <c r="A6" s="353"/>
      <c r="B6" s="354"/>
      <c r="C6" s="354"/>
      <c r="D6" s="354"/>
      <c r="E6" s="354"/>
      <c r="F6" s="354"/>
      <c r="G6" s="355"/>
      <c r="H6" s="355"/>
      <c r="I6" s="356"/>
      <c r="J6" s="355"/>
      <c r="K6" s="357"/>
      <c r="L6" s="358"/>
      <c r="M6" s="358"/>
      <c r="N6" s="358"/>
      <c r="O6" s="358"/>
      <c r="P6" s="358"/>
      <c r="Q6" s="359"/>
      <c r="R6" s="360"/>
    </row>
    <row r="7" spans="1:18" s="352" customFormat="1" ht="13.5" thickBot="1">
      <c r="A7" s="860" t="s">
        <v>330</v>
      </c>
      <c r="B7" s="361" t="s">
        <v>331</v>
      </c>
      <c r="C7" s="361"/>
      <c r="D7" s="362"/>
      <c r="E7" s="362"/>
      <c r="F7" s="363"/>
      <c r="G7" s="863">
        <f>G8+G9</f>
        <v>0</v>
      </c>
      <c r="H7" s="864"/>
      <c r="I7" s="865"/>
      <c r="J7" s="355"/>
      <c r="K7" s="364" t="s">
        <v>0</v>
      </c>
      <c r="L7" s="866" t="s">
        <v>4</v>
      </c>
      <c r="M7" s="866"/>
      <c r="N7" s="866"/>
      <c r="O7" s="866"/>
      <c r="P7" s="866"/>
      <c r="Q7" s="934">
        <v>1223</v>
      </c>
      <c r="R7" s="868"/>
    </row>
    <row r="8" spans="1:18" ht="13.5" thickBot="1">
      <c r="A8" s="861"/>
      <c r="B8" s="365" t="s">
        <v>332</v>
      </c>
      <c r="C8" s="365"/>
      <c r="D8" s="365"/>
      <c r="E8" s="365"/>
      <c r="F8" s="366"/>
      <c r="G8" s="869"/>
      <c r="H8" s="870"/>
      <c r="I8" s="871"/>
      <c r="K8" s="367"/>
      <c r="L8" s="368"/>
      <c r="M8" s="368"/>
      <c r="N8" s="368"/>
      <c r="O8" s="368"/>
      <c r="P8" s="368"/>
      <c r="Q8" s="369"/>
      <c r="R8" s="370"/>
    </row>
    <row r="9" spans="1:18" ht="13.5" thickBot="1">
      <c r="A9" s="862"/>
      <c r="B9" s="371" t="s">
        <v>333</v>
      </c>
      <c r="C9" s="371"/>
      <c r="D9" s="371"/>
      <c r="E9" s="371"/>
      <c r="F9" s="372"/>
      <c r="G9" s="872"/>
      <c r="H9" s="873"/>
      <c r="I9" s="874"/>
      <c r="K9" s="373" t="s">
        <v>79</v>
      </c>
      <c r="L9" s="875" t="s">
        <v>8</v>
      </c>
      <c r="M9" s="875"/>
      <c r="N9" s="875"/>
      <c r="O9" s="875"/>
      <c r="P9" s="875"/>
      <c r="Q9" s="876">
        <f>Q10+Q11+Q12+Q13</f>
        <v>0</v>
      </c>
      <c r="R9" s="877"/>
    </row>
    <row r="10" spans="1:18" ht="12.75">
      <c r="A10" s="860" t="s">
        <v>79</v>
      </c>
      <c r="B10" s="374" t="s">
        <v>115</v>
      </c>
      <c r="C10" s="375"/>
      <c r="D10" s="375"/>
      <c r="E10" s="375"/>
      <c r="F10" s="376"/>
      <c r="G10" s="878">
        <f>G11+G12+G13</f>
        <v>685</v>
      </c>
      <c r="H10" s="879"/>
      <c r="I10" s="880"/>
      <c r="K10" s="367"/>
      <c r="L10" s="881" t="s">
        <v>334</v>
      </c>
      <c r="M10" s="881"/>
      <c r="N10" s="881"/>
      <c r="O10" s="881"/>
      <c r="P10" s="881"/>
      <c r="Q10" s="882"/>
      <c r="R10" s="883"/>
    </row>
    <row r="11" spans="1:18" ht="12.75">
      <c r="A11" s="861"/>
      <c r="B11" s="377" t="s">
        <v>335</v>
      </c>
      <c r="C11" s="378"/>
      <c r="D11" s="378"/>
      <c r="E11" s="378"/>
      <c r="F11" s="379"/>
      <c r="G11" s="882"/>
      <c r="H11" s="882"/>
      <c r="I11" s="883"/>
      <c r="K11" s="367"/>
      <c r="L11" s="881" t="s">
        <v>336</v>
      </c>
      <c r="M11" s="881"/>
      <c r="N11" s="881"/>
      <c r="O11" s="881"/>
      <c r="P11" s="881"/>
      <c r="Q11" s="882"/>
      <c r="R11" s="883"/>
    </row>
    <row r="12" spans="1:18" ht="12.75">
      <c r="A12" s="861"/>
      <c r="B12" s="380" t="s">
        <v>337</v>
      </c>
      <c r="C12" s="378"/>
      <c r="D12" s="378"/>
      <c r="E12" s="378"/>
      <c r="F12" s="379"/>
      <c r="G12" s="882">
        <v>685</v>
      </c>
      <c r="H12" s="882"/>
      <c r="I12" s="883"/>
      <c r="K12" s="367"/>
      <c r="L12" s="881" t="s">
        <v>338</v>
      </c>
      <c r="M12" s="881"/>
      <c r="N12" s="881"/>
      <c r="O12" s="881"/>
      <c r="P12" s="881"/>
      <c r="Q12" s="882"/>
      <c r="R12" s="883"/>
    </row>
    <row r="13" spans="1:18" ht="13.5" thickBot="1">
      <c r="A13" s="862"/>
      <c r="B13" s="381" t="s">
        <v>339</v>
      </c>
      <c r="C13" s="382"/>
      <c r="D13" s="382"/>
      <c r="E13" s="382"/>
      <c r="F13" s="383"/>
      <c r="G13" s="884"/>
      <c r="H13" s="884"/>
      <c r="I13" s="885"/>
      <c r="K13" s="385"/>
      <c r="L13" s="917" t="s">
        <v>359</v>
      </c>
      <c r="M13" s="917"/>
      <c r="N13" s="917"/>
      <c r="O13" s="917"/>
      <c r="P13" s="917"/>
      <c r="Q13" s="884"/>
      <c r="R13" s="885"/>
    </row>
    <row r="14" spans="1:18" ht="13.5" thickBot="1">
      <c r="A14" s="860" t="s">
        <v>83</v>
      </c>
      <c r="B14" s="374" t="s">
        <v>341</v>
      </c>
      <c r="C14" s="374"/>
      <c r="D14" s="374"/>
      <c r="E14" s="374"/>
      <c r="F14" s="384"/>
      <c r="G14" s="878">
        <f>G15+G16+G17</f>
        <v>0</v>
      </c>
      <c r="H14" s="879"/>
      <c r="I14" s="880"/>
      <c r="K14" s="367"/>
      <c r="L14" s="398"/>
      <c r="M14" s="398"/>
      <c r="N14" s="398"/>
      <c r="O14" s="398"/>
      <c r="P14" s="398"/>
      <c r="Q14" s="369"/>
      <c r="R14" s="370"/>
    </row>
    <row r="15" spans="1:18" ht="13.5" thickBot="1">
      <c r="A15" s="861"/>
      <c r="B15" s="889" t="s">
        <v>343</v>
      </c>
      <c r="C15" s="890"/>
      <c r="D15" s="890"/>
      <c r="E15" s="890"/>
      <c r="F15" s="891"/>
      <c r="G15" s="869"/>
      <c r="H15" s="870"/>
      <c r="I15" s="871"/>
      <c r="K15" s="386" t="s">
        <v>83</v>
      </c>
      <c r="L15" s="903" t="s">
        <v>28</v>
      </c>
      <c r="M15" s="903"/>
      <c r="N15" s="903"/>
      <c r="O15" s="903"/>
      <c r="P15" s="903"/>
      <c r="Q15" s="904"/>
      <c r="R15" s="905"/>
    </row>
    <row r="16" spans="1:18" ht="13.5" thickBot="1">
      <c r="A16" s="861"/>
      <c r="B16" s="889" t="s">
        <v>344</v>
      </c>
      <c r="C16" s="890"/>
      <c r="D16" s="890"/>
      <c r="E16" s="890"/>
      <c r="F16" s="891"/>
      <c r="G16" s="869"/>
      <c r="H16" s="870"/>
      <c r="I16" s="871"/>
      <c r="K16" s="367"/>
      <c r="L16" s="398"/>
      <c r="M16" s="398"/>
      <c r="N16" s="398"/>
      <c r="O16" s="398"/>
      <c r="P16" s="398"/>
      <c r="Q16" s="369"/>
      <c r="R16" s="370"/>
    </row>
    <row r="17" spans="1:18" ht="13.5" thickBot="1">
      <c r="A17" s="862"/>
      <c r="B17" s="900" t="s">
        <v>345</v>
      </c>
      <c r="C17" s="901"/>
      <c r="D17" s="901"/>
      <c r="E17" s="901"/>
      <c r="F17" s="902"/>
      <c r="G17" s="872"/>
      <c r="H17" s="873"/>
      <c r="I17" s="874"/>
      <c r="K17" s="860" t="s">
        <v>85</v>
      </c>
      <c r="L17" s="875" t="s">
        <v>77</v>
      </c>
      <c r="M17" s="875"/>
      <c r="N17" s="875"/>
      <c r="O17" s="875"/>
      <c r="P17" s="875"/>
      <c r="Q17" s="912">
        <f>Q18+Q19</f>
        <v>0</v>
      </c>
      <c r="R17" s="913"/>
    </row>
    <row r="18" spans="1:18" ht="12.75">
      <c r="A18" s="909" t="s">
        <v>85</v>
      </c>
      <c r="B18" s="387" t="s">
        <v>215</v>
      </c>
      <c r="C18" s="375"/>
      <c r="D18" s="375"/>
      <c r="E18" s="375"/>
      <c r="F18" s="376"/>
      <c r="G18" s="878">
        <f>G19+G20</f>
        <v>0</v>
      </c>
      <c r="H18" s="879"/>
      <c r="I18" s="880"/>
      <c r="K18" s="861"/>
      <c r="L18" s="881" t="s">
        <v>348</v>
      </c>
      <c r="M18" s="881"/>
      <c r="N18" s="881"/>
      <c r="O18" s="881"/>
      <c r="P18" s="881"/>
      <c r="Q18" s="882"/>
      <c r="R18" s="883"/>
    </row>
    <row r="19" spans="1:18" ht="13.5" thickBot="1">
      <c r="A19" s="910"/>
      <c r="B19" s="889" t="s">
        <v>346</v>
      </c>
      <c r="C19" s="890"/>
      <c r="D19" s="890"/>
      <c r="E19" s="890"/>
      <c r="F19" s="891"/>
      <c r="G19" s="882"/>
      <c r="H19" s="882"/>
      <c r="I19" s="883"/>
      <c r="K19" s="862"/>
      <c r="L19" s="917" t="s">
        <v>350</v>
      </c>
      <c r="M19" s="917"/>
      <c r="N19" s="917"/>
      <c r="O19" s="917"/>
      <c r="P19" s="917"/>
      <c r="Q19" s="884"/>
      <c r="R19" s="885"/>
    </row>
    <row r="20" spans="1:18" ht="13.5" thickBot="1">
      <c r="A20" s="911"/>
      <c r="B20" s="914" t="s">
        <v>347</v>
      </c>
      <c r="C20" s="915"/>
      <c r="D20" s="915"/>
      <c r="E20" s="915"/>
      <c r="F20" s="916"/>
      <c r="G20" s="893"/>
      <c r="H20" s="893"/>
      <c r="I20" s="894"/>
      <c r="K20" s="367"/>
      <c r="L20" s="368"/>
      <c r="M20" s="368"/>
      <c r="N20" s="368"/>
      <c r="O20" s="368"/>
      <c r="P20" s="368"/>
      <c r="Q20" s="369"/>
      <c r="R20" s="370"/>
    </row>
    <row r="21" spans="1:18" ht="12.75">
      <c r="A21" s="860" t="s">
        <v>349</v>
      </c>
      <c r="B21" s="387" t="s">
        <v>209</v>
      </c>
      <c r="C21" s="375"/>
      <c r="D21" s="375"/>
      <c r="E21" s="375"/>
      <c r="F21" s="375"/>
      <c r="G21" s="878">
        <f>G22+G23</f>
        <v>0</v>
      </c>
      <c r="H21" s="879"/>
      <c r="I21" s="880"/>
      <c r="K21" s="860" t="s">
        <v>86</v>
      </c>
      <c r="L21" s="875" t="s">
        <v>48</v>
      </c>
      <c r="M21" s="875"/>
      <c r="N21" s="875"/>
      <c r="O21" s="875"/>
      <c r="P21" s="875"/>
      <c r="Q21" s="912">
        <f>Q22+Q23</f>
        <v>0</v>
      </c>
      <c r="R21" s="913"/>
    </row>
    <row r="22" spans="1:18" ht="12.75">
      <c r="A22" s="861"/>
      <c r="B22" s="918" t="s">
        <v>351</v>
      </c>
      <c r="C22" s="919"/>
      <c r="D22" s="919"/>
      <c r="E22" s="919"/>
      <c r="F22" s="920"/>
      <c r="G22" s="869"/>
      <c r="H22" s="870"/>
      <c r="I22" s="871"/>
      <c r="K22" s="861"/>
      <c r="L22" s="881" t="s">
        <v>348</v>
      </c>
      <c r="M22" s="881"/>
      <c r="N22" s="881"/>
      <c r="O22" s="881"/>
      <c r="P22" s="881"/>
      <c r="Q22" s="882"/>
      <c r="R22" s="883"/>
    </row>
    <row r="23" spans="1:18" ht="13.5" thickBot="1">
      <c r="A23" s="862"/>
      <c r="B23" s="906" t="s">
        <v>352</v>
      </c>
      <c r="C23" s="907"/>
      <c r="D23" s="907"/>
      <c r="E23" s="907"/>
      <c r="F23" s="908"/>
      <c r="G23" s="872"/>
      <c r="H23" s="873"/>
      <c r="I23" s="874"/>
      <c r="K23" s="862"/>
      <c r="L23" s="917" t="s">
        <v>350</v>
      </c>
      <c r="M23" s="917"/>
      <c r="N23" s="917"/>
      <c r="O23" s="917"/>
      <c r="P23" s="917"/>
      <c r="Q23" s="884"/>
      <c r="R23" s="885"/>
    </row>
    <row r="24" spans="1:18" ht="13.5" thickBot="1">
      <c r="A24" s="386" t="s">
        <v>88</v>
      </c>
      <c r="B24" s="399" t="s">
        <v>360</v>
      </c>
      <c r="C24" s="400"/>
      <c r="D24" s="400"/>
      <c r="E24" s="400"/>
      <c r="F24" s="400"/>
      <c r="G24" s="867"/>
      <c r="H24" s="930"/>
      <c r="I24" s="868"/>
      <c r="K24" s="367"/>
      <c r="L24" s="368"/>
      <c r="M24" s="368"/>
      <c r="N24" s="368"/>
      <c r="O24" s="368"/>
      <c r="P24" s="368"/>
      <c r="Q24" s="369"/>
      <c r="R24" s="370"/>
    </row>
    <row r="25" spans="1:18" ht="13.5" thickBot="1">
      <c r="A25" s="909" t="s">
        <v>97</v>
      </c>
      <c r="B25" s="927" t="s">
        <v>171</v>
      </c>
      <c r="C25" s="928"/>
      <c r="D25" s="928"/>
      <c r="E25" s="928"/>
      <c r="F25" s="929"/>
      <c r="G25" s="879">
        <f>G26+G27</f>
        <v>0</v>
      </c>
      <c r="H25" s="879"/>
      <c r="I25" s="880"/>
      <c r="K25" s="364" t="s">
        <v>88</v>
      </c>
      <c r="L25" s="866" t="s">
        <v>78</v>
      </c>
      <c r="M25" s="866"/>
      <c r="N25" s="866"/>
      <c r="O25" s="866"/>
      <c r="P25" s="866"/>
      <c r="Q25" s="930"/>
      <c r="R25" s="868"/>
    </row>
    <row r="26" spans="1:18" ht="12.75">
      <c r="A26" s="910"/>
      <c r="B26" s="889" t="s">
        <v>354</v>
      </c>
      <c r="C26" s="890"/>
      <c r="D26" s="890"/>
      <c r="E26" s="890"/>
      <c r="F26" s="891"/>
      <c r="G26" s="870"/>
      <c r="H26" s="870"/>
      <c r="I26" s="871"/>
      <c r="K26" s="367"/>
      <c r="L26" s="368"/>
      <c r="M26" s="368"/>
      <c r="N26" s="368"/>
      <c r="O26" s="368"/>
      <c r="P26" s="368"/>
      <c r="Q26" s="369"/>
      <c r="R26" s="370"/>
    </row>
    <row r="27" spans="1:18" ht="13.5" thickBot="1">
      <c r="A27" s="911"/>
      <c r="B27" s="921"/>
      <c r="C27" s="922"/>
      <c r="D27" s="922"/>
      <c r="E27" s="922"/>
      <c r="F27" s="923"/>
      <c r="G27" s="873"/>
      <c r="H27" s="873"/>
      <c r="I27" s="874"/>
      <c r="K27" s="367"/>
      <c r="L27" s="368"/>
      <c r="M27" s="368"/>
      <c r="N27" s="368"/>
      <c r="O27" s="368"/>
      <c r="P27" s="368"/>
      <c r="Q27" s="369"/>
      <c r="R27" s="370"/>
    </row>
    <row r="28" spans="1:18" ht="12.75">
      <c r="A28" s="909" t="s">
        <v>210</v>
      </c>
      <c r="B28" s="387" t="s">
        <v>129</v>
      </c>
      <c r="C28" s="375"/>
      <c r="D28" s="375"/>
      <c r="E28" s="375"/>
      <c r="F28" s="376"/>
      <c r="G28" s="878">
        <f>G29+G30</f>
        <v>338</v>
      </c>
      <c r="H28" s="879"/>
      <c r="I28" s="880"/>
      <c r="K28" s="367"/>
      <c r="L28" s="368"/>
      <c r="M28" s="368"/>
      <c r="N28" s="368"/>
      <c r="O28" s="368"/>
      <c r="P28" s="368"/>
      <c r="Q28" s="369"/>
      <c r="R28" s="370"/>
    </row>
    <row r="29" spans="1:18" ht="12.75">
      <c r="A29" s="910"/>
      <c r="B29" s="935" t="s">
        <v>355</v>
      </c>
      <c r="C29" s="935"/>
      <c r="D29" s="935"/>
      <c r="E29" s="935"/>
      <c r="F29" s="935"/>
      <c r="G29" s="882">
        <v>338</v>
      </c>
      <c r="H29" s="882"/>
      <c r="I29" s="883"/>
      <c r="K29" s="367"/>
      <c r="L29" s="368"/>
      <c r="M29" s="368"/>
      <c r="N29" s="368"/>
      <c r="O29" s="368"/>
      <c r="P29" s="368"/>
      <c r="Q29" s="369"/>
      <c r="R29" s="370"/>
    </row>
    <row r="30" spans="1:18" ht="13.5" thickBot="1">
      <c r="A30" s="911"/>
      <c r="B30" s="936" t="s">
        <v>356</v>
      </c>
      <c r="C30" s="936"/>
      <c r="D30" s="936"/>
      <c r="E30" s="936"/>
      <c r="F30" s="936"/>
      <c r="G30" s="893"/>
      <c r="H30" s="893"/>
      <c r="I30" s="894"/>
      <c r="K30" s="367"/>
      <c r="L30" s="368"/>
      <c r="M30" s="368"/>
      <c r="N30" s="368"/>
      <c r="O30" s="368"/>
      <c r="P30" s="368"/>
      <c r="Q30" s="369"/>
      <c r="R30" s="370"/>
    </row>
    <row r="31" spans="1:18" ht="13.5" thickBot="1">
      <c r="A31" s="386" t="s">
        <v>211</v>
      </c>
      <c r="B31" s="937" t="s">
        <v>212</v>
      </c>
      <c r="C31" s="866"/>
      <c r="D31" s="866"/>
      <c r="E31" s="866"/>
      <c r="F31" s="938"/>
      <c r="G31" s="867">
        <v>200</v>
      </c>
      <c r="H31" s="930"/>
      <c r="I31" s="868"/>
      <c r="K31" s="367"/>
      <c r="L31" s="368"/>
      <c r="M31" s="368"/>
      <c r="N31" s="368"/>
      <c r="O31" s="368"/>
      <c r="P31" s="368"/>
      <c r="Q31" s="369"/>
      <c r="R31" s="370"/>
    </row>
    <row r="32" spans="1:18" ht="13.5" thickBot="1">
      <c r="A32" s="390"/>
      <c r="B32" s="401"/>
      <c r="C32" s="401"/>
      <c r="D32" s="401"/>
      <c r="E32" s="401"/>
      <c r="F32" s="401"/>
      <c r="G32" s="402"/>
      <c r="H32" s="402"/>
      <c r="I32" s="403"/>
      <c r="K32" s="367"/>
      <c r="L32" s="368"/>
      <c r="M32" s="368"/>
      <c r="N32" s="368"/>
      <c r="O32" s="368"/>
      <c r="P32" s="368"/>
      <c r="Q32" s="369"/>
      <c r="R32" s="370"/>
    </row>
    <row r="33" spans="1:19" ht="13.5" thickBot="1">
      <c r="A33" s="931" t="s">
        <v>357</v>
      </c>
      <c r="B33" s="932"/>
      <c r="C33" s="932"/>
      <c r="D33" s="932"/>
      <c r="E33" s="932"/>
      <c r="F33" s="933"/>
      <c r="G33" s="934">
        <f>G7+G10+G14+G18+G21+G24+G25+G28+G31</f>
        <v>1223</v>
      </c>
      <c r="H33" s="930"/>
      <c r="I33" s="868"/>
      <c r="K33" s="931" t="s">
        <v>358</v>
      </c>
      <c r="L33" s="932"/>
      <c r="M33" s="932"/>
      <c r="N33" s="932"/>
      <c r="O33" s="932"/>
      <c r="P33" s="933"/>
      <c r="Q33" s="934">
        <f>Q7+Q9+Q15+Q17+Q21+Q25</f>
        <v>1223</v>
      </c>
      <c r="R33" s="868"/>
      <c r="S33" s="396"/>
    </row>
    <row r="34" spans="7:18" ht="12.75">
      <c r="G34" s="397"/>
      <c r="H34" s="397"/>
      <c r="I34" s="397"/>
      <c r="Q34" s="397"/>
      <c r="R34" s="397"/>
    </row>
    <row r="35" spans="7:9" ht="12.75">
      <c r="G35" s="397"/>
      <c r="H35" s="397"/>
      <c r="I35" s="397"/>
    </row>
    <row r="36" spans="7:9" ht="12.75">
      <c r="G36" s="397"/>
      <c r="H36" s="397"/>
      <c r="I36" s="397"/>
    </row>
    <row r="37" spans="7:9" ht="12.75">
      <c r="G37" s="397"/>
      <c r="H37" s="397"/>
      <c r="I37" s="397"/>
    </row>
    <row r="38" spans="7:9" ht="12.75">
      <c r="G38" s="397"/>
      <c r="H38" s="397"/>
      <c r="I38" s="397"/>
    </row>
    <row r="39" spans="7:9" ht="12.75">
      <c r="G39" s="397"/>
      <c r="H39" s="397"/>
      <c r="I39" s="397"/>
    </row>
    <row r="40" spans="7:9" ht="12.75">
      <c r="G40" s="397"/>
      <c r="H40" s="397"/>
      <c r="I40" s="397"/>
    </row>
    <row r="41" spans="7:9" ht="12.75">
      <c r="G41" s="397"/>
      <c r="H41" s="397"/>
      <c r="I41" s="397"/>
    </row>
    <row r="42" spans="7:9" ht="12.75">
      <c r="G42" s="397"/>
      <c r="H42" s="397"/>
      <c r="I42" s="397"/>
    </row>
    <row r="43" spans="7:9" ht="12.75">
      <c r="G43" s="397"/>
      <c r="H43" s="397"/>
      <c r="I43" s="397"/>
    </row>
    <row r="44" spans="7:9" ht="12.75">
      <c r="G44" s="397"/>
      <c r="H44" s="397"/>
      <c r="I44" s="397"/>
    </row>
    <row r="45" spans="7:9" ht="12.75">
      <c r="G45" s="397"/>
      <c r="H45" s="397"/>
      <c r="I45" s="397"/>
    </row>
    <row r="46" spans="7:9" ht="12.75">
      <c r="G46" s="397"/>
      <c r="H46" s="397"/>
      <c r="I46" s="397"/>
    </row>
    <row r="47" spans="7:9" ht="12.75">
      <c r="G47" s="397"/>
      <c r="H47" s="397"/>
      <c r="I47" s="397"/>
    </row>
    <row r="48" spans="7:9" ht="12.75">
      <c r="G48" s="397"/>
      <c r="H48" s="397"/>
      <c r="I48" s="397"/>
    </row>
    <row r="49" spans="7:9" ht="12.75">
      <c r="G49" s="397"/>
      <c r="H49" s="397"/>
      <c r="I49" s="397"/>
    </row>
    <row r="50" spans="7:9" ht="12.75">
      <c r="G50" s="397"/>
      <c r="H50" s="397"/>
      <c r="I50" s="397"/>
    </row>
    <row r="51" spans="7:9" ht="12.75">
      <c r="G51" s="397"/>
      <c r="H51" s="397"/>
      <c r="I51" s="397"/>
    </row>
    <row r="52" spans="7:9" ht="12.75">
      <c r="G52" s="397"/>
      <c r="H52" s="397"/>
      <c r="I52" s="397"/>
    </row>
    <row r="53" spans="7:9" ht="12.75">
      <c r="G53" s="397"/>
      <c r="H53" s="397"/>
      <c r="I53" s="397"/>
    </row>
    <row r="54" spans="7:9" ht="12.75">
      <c r="G54" s="397"/>
      <c r="H54" s="397"/>
      <c r="I54" s="397"/>
    </row>
    <row r="55" spans="7:9" ht="12.75">
      <c r="G55" s="397"/>
      <c r="H55" s="397"/>
      <c r="I55" s="397"/>
    </row>
    <row r="56" spans="7:9" ht="12.75">
      <c r="G56" s="397"/>
      <c r="H56" s="397"/>
      <c r="I56" s="397"/>
    </row>
    <row r="57" spans="7:9" ht="12.75">
      <c r="G57" s="397"/>
      <c r="H57" s="397"/>
      <c r="I57" s="397"/>
    </row>
    <row r="58" spans="7:9" ht="12.75">
      <c r="G58" s="397"/>
      <c r="H58" s="397"/>
      <c r="I58" s="397"/>
    </row>
    <row r="59" spans="7:9" ht="12.75">
      <c r="G59" s="397"/>
      <c r="H59" s="397"/>
      <c r="I59" s="397"/>
    </row>
    <row r="60" spans="7:9" ht="12.75">
      <c r="G60" s="397"/>
      <c r="H60" s="397"/>
      <c r="I60" s="397"/>
    </row>
  </sheetData>
  <sheetProtection/>
  <mergeCells count="87">
    <mergeCell ref="B31:F31"/>
    <mergeCell ref="G31:I31"/>
    <mergeCell ref="A33:F33"/>
    <mergeCell ref="G33:I33"/>
    <mergeCell ref="K33:P33"/>
    <mergeCell ref="Q33:R33"/>
    <mergeCell ref="G26:I26"/>
    <mergeCell ref="B27:F27"/>
    <mergeCell ref="G27:I27"/>
    <mergeCell ref="A28:A30"/>
    <mergeCell ref="G28:I28"/>
    <mergeCell ref="B29:F29"/>
    <mergeCell ref="G29:I29"/>
    <mergeCell ref="B30:F30"/>
    <mergeCell ref="G30:I30"/>
    <mergeCell ref="G23:I23"/>
    <mergeCell ref="L23:P23"/>
    <mergeCell ref="Q23:R23"/>
    <mergeCell ref="G24:I24"/>
    <mergeCell ref="A25:A27"/>
    <mergeCell ref="B25:F25"/>
    <mergeCell ref="G25:I25"/>
    <mergeCell ref="L25:P25"/>
    <mergeCell ref="Q25:R25"/>
    <mergeCell ref="B26:F26"/>
    <mergeCell ref="A21:A23"/>
    <mergeCell ref="G21:I21"/>
    <mergeCell ref="K21:K23"/>
    <mergeCell ref="L21:P21"/>
    <mergeCell ref="Q21:R21"/>
    <mergeCell ref="B22:F22"/>
    <mergeCell ref="G22:I22"/>
    <mergeCell ref="L22:P22"/>
    <mergeCell ref="Q22:R22"/>
    <mergeCell ref="B23:F23"/>
    <mergeCell ref="A18:A20"/>
    <mergeCell ref="G18:I18"/>
    <mergeCell ref="L18:P18"/>
    <mergeCell ref="Q18:R18"/>
    <mergeCell ref="B19:F19"/>
    <mergeCell ref="G19:I19"/>
    <mergeCell ref="L19:P19"/>
    <mergeCell ref="Q19:R19"/>
    <mergeCell ref="B20:F20"/>
    <mergeCell ref="G20:I20"/>
    <mergeCell ref="G16:I16"/>
    <mergeCell ref="B17:F17"/>
    <mergeCell ref="G17:I17"/>
    <mergeCell ref="K17:K19"/>
    <mergeCell ref="L17:P17"/>
    <mergeCell ref="Q17:R17"/>
    <mergeCell ref="G13:I13"/>
    <mergeCell ref="L13:P13"/>
    <mergeCell ref="Q13:R13"/>
    <mergeCell ref="A14:A17"/>
    <mergeCell ref="G14:I14"/>
    <mergeCell ref="B15:F15"/>
    <mergeCell ref="G15:I15"/>
    <mergeCell ref="L15:P15"/>
    <mergeCell ref="Q15:R15"/>
    <mergeCell ref="B16:F16"/>
    <mergeCell ref="A10:A13"/>
    <mergeCell ref="G10:I10"/>
    <mergeCell ref="L10:P10"/>
    <mergeCell ref="Q10:R10"/>
    <mergeCell ref="G11:I11"/>
    <mergeCell ref="L11:P11"/>
    <mergeCell ref="Q11:R11"/>
    <mergeCell ref="G12:I12"/>
    <mergeCell ref="L12:P12"/>
    <mergeCell ref="Q12:R12"/>
    <mergeCell ref="A7:A9"/>
    <mergeCell ref="G7:I7"/>
    <mergeCell ref="L7:P7"/>
    <mergeCell ref="Q7:R7"/>
    <mergeCell ref="G8:I8"/>
    <mergeCell ref="G9:I9"/>
    <mergeCell ref="L9:P9"/>
    <mergeCell ref="Q9:R9"/>
    <mergeCell ref="A2:R2"/>
    <mergeCell ref="A3:R3"/>
    <mergeCell ref="A4:F5"/>
    <mergeCell ref="G4:I4"/>
    <mergeCell ref="K4:P5"/>
    <mergeCell ref="Q4:R4"/>
    <mergeCell ref="G5:I5"/>
    <mergeCell ref="Q5:R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&amp;C5. sz. melléklet
a 21/2009. (VIII.27.) Ök. rendelethez&amp;R
5. sz. melléklet</oddHeader>
    <oddFooter>&amp;L&amp;D&amp;C&amp;P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7"/>
  <sheetViews>
    <sheetView view="pageBreakPreview" zoomScaleSheetLayoutView="100" zoomScalePageLayoutView="0" workbookViewId="0" topLeftCell="A13">
      <selection activeCell="H40" sqref="H40"/>
    </sheetView>
  </sheetViews>
  <sheetFormatPr defaultColWidth="9.140625" defaultRowHeight="12.75"/>
  <cols>
    <col min="1" max="1" width="5.7109375" style="406" customWidth="1"/>
    <col min="2" max="4" width="9.140625" style="406" customWidth="1"/>
    <col min="5" max="5" width="28.28125" style="406" customWidth="1"/>
    <col min="6" max="8" width="18.421875" style="406" customWidth="1"/>
    <col min="9" max="16384" width="9.140625" style="406" customWidth="1"/>
  </cols>
  <sheetData>
    <row r="1" spans="1:8" ht="12.75">
      <c r="A1" s="939"/>
      <c r="B1" s="939"/>
      <c r="C1" s="939"/>
      <c r="D1" s="939"/>
      <c r="E1" s="939"/>
      <c r="F1" s="939"/>
      <c r="G1" s="405"/>
      <c r="H1" s="405"/>
    </row>
    <row r="2" spans="1:8" ht="16.5" customHeight="1">
      <c r="A2" s="939" t="s">
        <v>361</v>
      </c>
      <c r="B2" s="939"/>
      <c r="C2" s="939"/>
      <c r="D2" s="939"/>
      <c r="E2" s="939"/>
      <c r="F2" s="939"/>
      <c r="G2" s="939"/>
      <c r="H2" s="939"/>
    </row>
    <row r="3" spans="1:6" ht="12.75">
      <c r="A3" s="407"/>
      <c r="B3" s="407"/>
      <c r="C3" s="404"/>
      <c r="D3" s="404"/>
      <c r="E3" s="404"/>
      <c r="F3" s="404"/>
    </row>
    <row r="4" spans="1:8" ht="13.5" thickBot="1">
      <c r="A4" s="407"/>
      <c r="B4" s="407"/>
      <c r="C4" s="407"/>
      <c r="D4" s="407"/>
      <c r="E4" s="407"/>
      <c r="F4" s="408"/>
      <c r="G4" s="408"/>
      <c r="H4" s="408" t="s">
        <v>325</v>
      </c>
    </row>
    <row r="5" spans="1:8" ht="18" customHeight="1" thickTop="1">
      <c r="A5" s="940" t="s">
        <v>362</v>
      </c>
      <c r="B5" s="942" t="s">
        <v>363</v>
      </c>
      <c r="C5" s="942"/>
      <c r="D5" s="942"/>
      <c r="E5" s="942"/>
      <c r="F5" s="944" t="s">
        <v>546</v>
      </c>
      <c r="G5" s="944" t="s">
        <v>547</v>
      </c>
      <c r="H5" s="944" t="s">
        <v>688</v>
      </c>
    </row>
    <row r="6" spans="1:8" ht="18" customHeight="1">
      <c r="A6" s="941"/>
      <c r="B6" s="943"/>
      <c r="C6" s="943"/>
      <c r="D6" s="943"/>
      <c r="E6" s="943"/>
      <c r="F6" s="945"/>
      <c r="G6" s="945"/>
      <c r="H6" s="945"/>
    </row>
    <row r="7" spans="1:8" ht="16.5" customHeight="1">
      <c r="A7" s="946" t="s">
        <v>364</v>
      </c>
      <c r="B7" s="947"/>
      <c r="C7" s="947"/>
      <c r="D7" s="947"/>
      <c r="E7" s="948"/>
      <c r="F7" s="409"/>
      <c r="G7" s="409"/>
      <c r="H7" s="409"/>
    </row>
    <row r="8" spans="1:8" s="414" customFormat="1" ht="12.75">
      <c r="A8" s="410" t="s">
        <v>365</v>
      </c>
      <c r="B8" s="949" t="s">
        <v>101</v>
      </c>
      <c r="C8" s="949"/>
      <c r="D8" s="949"/>
      <c r="E8" s="950"/>
      <c r="F8" s="413">
        <v>434030</v>
      </c>
      <c r="G8" s="413">
        <v>438234</v>
      </c>
      <c r="H8" s="413">
        <v>284137</v>
      </c>
    </row>
    <row r="9" spans="1:8" s="414" customFormat="1" ht="12.75" customHeight="1">
      <c r="A9" s="410" t="s">
        <v>366</v>
      </c>
      <c r="B9" s="949" t="s">
        <v>367</v>
      </c>
      <c r="C9" s="949"/>
      <c r="D9" s="949"/>
      <c r="E9" s="950"/>
      <c r="F9" s="413">
        <f>F10+F11+F12</f>
        <v>1591284</v>
      </c>
      <c r="G9" s="413">
        <f>G10+G11+G12</f>
        <v>1591284</v>
      </c>
      <c r="H9" s="413">
        <f>H10+H11+H12</f>
        <v>778678</v>
      </c>
    </row>
    <row r="10" spans="1:8" ht="12.75">
      <c r="A10" s="415" t="s">
        <v>9</v>
      </c>
      <c r="B10" s="951" t="s">
        <v>103</v>
      </c>
      <c r="C10" s="951"/>
      <c r="D10" s="951"/>
      <c r="E10" s="952"/>
      <c r="F10" s="416">
        <v>1497500</v>
      </c>
      <c r="G10" s="416">
        <v>1497500</v>
      </c>
      <c r="H10" s="416">
        <v>733122</v>
      </c>
    </row>
    <row r="11" spans="1:8" ht="12.75" customHeight="1">
      <c r="A11" s="415" t="s">
        <v>12</v>
      </c>
      <c r="B11" s="951" t="s">
        <v>106</v>
      </c>
      <c r="C11" s="951"/>
      <c r="D11" s="951"/>
      <c r="E11" s="952"/>
      <c r="F11" s="416">
        <v>11283</v>
      </c>
      <c r="G11" s="416">
        <v>11283</v>
      </c>
      <c r="H11" s="416">
        <v>3503</v>
      </c>
    </row>
    <row r="12" spans="1:8" ht="12.75">
      <c r="A12" s="417" t="s">
        <v>26</v>
      </c>
      <c r="B12" s="953" t="s">
        <v>368</v>
      </c>
      <c r="C12" s="953"/>
      <c r="D12" s="953"/>
      <c r="E12" s="954"/>
      <c r="F12" s="418">
        <v>82501</v>
      </c>
      <c r="G12" s="418">
        <v>82501</v>
      </c>
      <c r="H12" s="418">
        <v>42053</v>
      </c>
    </row>
    <row r="13" spans="1:8" s="414" customFormat="1" ht="12.75">
      <c r="A13" s="419" t="s">
        <v>79</v>
      </c>
      <c r="B13" s="949" t="s">
        <v>115</v>
      </c>
      <c r="C13" s="949"/>
      <c r="D13" s="949"/>
      <c r="E13" s="950"/>
      <c r="F13" s="413">
        <f>F14+F15+F16</f>
        <v>674126</v>
      </c>
      <c r="G13" s="413">
        <f>G14+G15+G16</f>
        <v>849046</v>
      </c>
      <c r="H13" s="413">
        <f>H14+H15+H16</f>
        <v>534425</v>
      </c>
    </row>
    <row r="14" spans="1:8" ht="12.75">
      <c r="A14" s="415" t="s">
        <v>3</v>
      </c>
      <c r="B14" s="955" t="s">
        <v>213</v>
      </c>
      <c r="C14" s="955"/>
      <c r="D14" s="955"/>
      <c r="E14" s="956"/>
      <c r="F14" s="416">
        <v>579196</v>
      </c>
      <c r="G14" s="416">
        <v>579196</v>
      </c>
      <c r="H14" s="416">
        <v>308513</v>
      </c>
    </row>
    <row r="15" spans="1:8" ht="12.75">
      <c r="A15" s="415" t="s">
        <v>7</v>
      </c>
      <c r="B15" s="955" t="s">
        <v>369</v>
      </c>
      <c r="C15" s="955"/>
      <c r="D15" s="955"/>
      <c r="E15" s="956"/>
      <c r="F15" s="416">
        <v>1142</v>
      </c>
      <c r="G15" s="416">
        <v>171272</v>
      </c>
      <c r="H15" s="416">
        <v>170701</v>
      </c>
    </row>
    <row r="16" spans="1:8" ht="12.75">
      <c r="A16" s="415" t="s">
        <v>27</v>
      </c>
      <c r="B16" s="955" t="s">
        <v>118</v>
      </c>
      <c r="C16" s="960"/>
      <c r="D16" s="960"/>
      <c r="E16" s="961"/>
      <c r="F16" s="416">
        <v>93788</v>
      </c>
      <c r="G16" s="416">
        <v>98578</v>
      </c>
      <c r="H16" s="416">
        <v>55211</v>
      </c>
    </row>
    <row r="17" spans="1:8" s="414" customFormat="1" ht="12.75">
      <c r="A17" s="419" t="s">
        <v>85</v>
      </c>
      <c r="B17" s="962" t="s">
        <v>215</v>
      </c>
      <c r="C17" s="949"/>
      <c r="D17" s="949"/>
      <c r="E17" s="950"/>
      <c r="F17" s="421">
        <f>SUM(F18)</f>
        <v>986976</v>
      </c>
      <c r="G17" s="421">
        <f>SUM(G18)</f>
        <v>759255</v>
      </c>
      <c r="H17" s="421">
        <f>SUM(H18)</f>
        <v>319905</v>
      </c>
    </row>
    <row r="18" spans="1:8" ht="12.75">
      <c r="A18" s="422" t="s">
        <v>41</v>
      </c>
      <c r="B18" s="957" t="s">
        <v>370</v>
      </c>
      <c r="C18" s="957"/>
      <c r="D18" s="957"/>
      <c r="E18" s="963"/>
      <c r="F18" s="423">
        <v>986976</v>
      </c>
      <c r="G18" s="423">
        <v>759255</v>
      </c>
      <c r="H18" s="423">
        <v>319905</v>
      </c>
    </row>
    <row r="19" spans="1:8" ht="12.75">
      <c r="A19" s="415"/>
      <c r="B19" s="955" t="s">
        <v>371</v>
      </c>
      <c r="C19" s="955"/>
      <c r="D19" s="955"/>
      <c r="E19" s="956"/>
      <c r="F19" s="416">
        <v>608328</v>
      </c>
      <c r="G19" s="416">
        <v>608328</v>
      </c>
      <c r="H19" s="416">
        <v>288283</v>
      </c>
    </row>
    <row r="20" spans="1:8" s="414" customFormat="1" ht="12.75">
      <c r="A20" s="419" t="s">
        <v>86</v>
      </c>
      <c r="B20" s="975" t="s">
        <v>372</v>
      </c>
      <c r="C20" s="975"/>
      <c r="D20" s="975"/>
      <c r="E20" s="976"/>
      <c r="F20" s="413">
        <v>0</v>
      </c>
      <c r="G20" s="413">
        <v>1209</v>
      </c>
      <c r="H20" s="413">
        <v>6699</v>
      </c>
    </row>
    <row r="21" spans="1:8" s="414" customFormat="1" ht="12.75">
      <c r="A21" s="419" t="s">
        <v>88</v>
      </c>
      <c r="B21" s="962" t="s">
        <v>373</v>
      </c>
      <c r="C21" s="977"/>
      <c r="D21" s="977"/>
      <c r="E21" s="978"/>
      <c r="F21" s="413">
        <v>0</v>
      </c>
      <c r="G21" s="413">
        <v>0</v>
      </c>
      <c r="H21" s="413">
        <v>0</v>
      </c>
    </row>
    <row r="22" spans="1:8" s="414" customFormat="1" ht="12.75">
      <c r="A22" s="419" t="s">
        <v>374</v>
      </c>
      <c r="B22" s="962" t="s">
        <v>375</v>
      </c>
      <c r="C22" s="973"/>
      <c r="D22" s="973"/>
      <c r="E22" s="974"/>
      <c r="F22" s="413">
        <v>369263</v>
      </c>
      <c r="G22" s="413">
        <v>369263</v>
      </c>
      <c r="H22" s="413">
        <v>0</v>
      </c>
    </row>
    <row r="23" spans="1:8" s="427" customFormat="1" ht="12.75">
      <c r="A23" s="425" t="s">
        <v>210</v>
      </c>
      <c r="B23" s="979" t="s">
        <v>129</v>
      </c>
      <c r="C23" s="979"/>
      <c r="D23" s="979"/>
      <c r="E23" s="980"/>
      <c r="F23" s="426">
        <f>F24</f>
        <v>267242</v>
      </c>
      <c r="G23" s="426">
        <f>G24</f>
        <v>523249</v>
      </c>
      <c r="H23" s="426">
        <f>H24</f>
        <v>521618</v>
      </c>
    </row>
    <row r="24" spans="1:8" s="428" customFormat="1" ht="12.75">
      <c r="A24" s="422" t="s">
        <v>376</v>
      </c>
      <c r="B24" s="957" t="s">
        <v>377</v>
      </c>
      <c r="C24" s="958"/>
      <c r="D24" s="958"/>
      <c r="E24" s="959"/>
      <c r="F24" s="423">
        <v>267242</v>
      </c>
      <c r="G24" s="423">
        <v>523249</v>
      </c>
      <c r="H24" s="423">
        <v>521618</v>
      </c>
    </row>
    <row r="25" spans="1:8" s="430" customFormat="1" ht="12.75">
      <c r="A25" s="417" t="s">
        <v>378</v>
      </c>
      <c r="B25" s="953" t="s">
        <v>379</v>
      </c>
      <c r="C25" s="953"/>
      <c r="D25" s="953"/>
      <c r="E25" s="954"/>
      <c r="F25" s="429">
        <v>0</v>
      </c>
      <c r="G25" s="429">
        <v>0</v>
      </c>
      <c r="H25" s="429">
        <v>0</v>
      </c>
    </row>
    <row r="26" spans="1:8" ht="12.75" customHeight="1" thickBot="1">
      <c r="A26" s="431"/>
      <c r="B26" s="972" t="s">
        <v>380</v>
      </c>
      <c r="C26" s="972"/>
      <c r="D26" s="972"/>
      <c r="E26" s="964"/>
      <c r="F26" s="432">
        <f>F8+F9+F13+F17+F20+F21+F22+F23</f>
        <v>4322921</v>
      </c>
      <c r="G26" s="432">
        <f>G8+G9+G13+G17+G20+G21+G22+G23</f>
        <v>4531540</v>
      </c>
      <c r="H26" s="432">
        <f>H8+H9+H13+H17+H20+H21+H22+H23</f>
        <v>2445462</v>
      </c>
    </row>
    <row r="27" spans="1:8" ht="12.75" customHeight="1" thickTop="1">
      <c r="A27" s="433"/>
      <c r="B27" s="434"/>
      <c r="C27" s="434"/>
      <c r="D27" s="434"/>
      <c r="E27" s="434"/>
      <c r="F27" s="435"/>
      <c r="G27" s="435"/>
      <c r="H27" s="435"/>
    </row>
    <row r="29" ht="13.5" thickBot="1"/>
    <row r="30" spans="1:8" ht="13.5" customHeight="1" thickTop="1">
      <c r="A30" s="940" t="s">
        <v>362</v>
      </c>
      <c r="B30" s="942" t="s">
        <v>363</v>
      </c>
      <c r="C30" s="942"/>
      <c r="D30" s="942"/>
      <c r="E30" s="942"/>
      <c r="F30" s="944" t="s">
        <v>546</v>
      </c>
      <c r="G30" s="944" t="s">
        <v>547</v>
      </c>
      <c r="H30" s="944" t="s">
        <v>688</v>
      </c>
    </row>
    <row r="31" spans="1:8" ht="21" customHeight="1">
      <c r="A31" s="941"/>
      <c r="B31" s="943"/>
      <c r="C31" s="943"/>
      <c r="D31" s="943"/>
      <c r="E31" s="943"/>
      <c r="F31" s="945"/>
      <c r="G31" s="945"/>
      <c r="H31" s="945"/>
    </row>
    <row r="32" spans="1:8" ht="12.75">
      <c r="A32" s="410" t="s">
        <v>0</v>
      </c>
      <c r="B32" s="950" t="s">
        <v>381</v>
      </c>
      <c r="C32" s="971"/>
      <c r="D32" s="971"/>
      <c r="E32" s="971"/>
      <c r="F32" s="436">
        <f>SUM(F33:F38)</f>
        <v>3560414</v>
      </c>
      <c r="G32" s="436">
        <f>SUM(G33:G39)</f>
        <v>3726024</v>
      </c>
      <c r="H32" s="436">
        <f>SUM(H33:H39)</f>
        <v>1761829</v>
      </c>
    </row>
    <row r="33" spans="1:8" ht="12.75">
      <c r="A33" s="437" t="s">
        <v>3</v>
      </c>
      <c r="B33" s="966" t="s">
        <v>20</v>
      </c>
      <c r="C33" s="967"/>
      <c r="D33" s="967"/>
      <c r="E33" s="967"/>
      <c r="F33" s="438">
        <v>1351683</v>
      </c>
      <c r="G33" s="438">
        <v>1378092</v>
      </c>
      <c r="H33" s="438">
        <v>639521</v>
      </c>
    </row>
    <row r="34" spans="1:8" ht="12.75">
      <c r="A34" s="437" t="s">
        <v>7</v>
      </c>
      <c r="B34" s="966" t="s">
        <v>33</v>
      </c>
      <c r="C34" s="967"/>
      <c r="D34" s="967"/>
      <c r="E34" s="967"/>
      <c r="F34" s="439">
        <v>427539</v>
      </c>
      <c r="G34" s="439">
        <v>435881</v>
      </c>
      <c r="H34" s="439">
        <v>199250</v>
      </c>
    </row>
    <row r="35" spans="1:8" ht="12.75">
      <c r="A35" s="440" t="s">
        <v>39</v>
      </c>
      <c r="B35" s="966" t="s">
        <v>5</v>
      </c>
      <c r="C35" s="967"/>
      <c r="D35" s="967"/>
      <c r="E35" s="967"/>
      <c r="F35" s="439">
        <v>1459507</v>
      </c>
      <c r="G35" s="439">
        <v>1548847</v>
      </c>
      <c r="H35" s="439">
        <v>720687</v>
      </c>
    </row>
    <row r="36" spans="1:8" ht="12.75">
      <c r="A36" s="440" t="s">
        <v>27</v>
      </c>
      <c r="B36" s="966" t="s">
        <v>382</v>
      </c>
      <c r="C36" s="967"/>
      <c r="D36" s="967"/>
      <c r="E36" s="967"/>
      <c r="F36" s="439">
        <v>3929</v>
      </c>
      <c r="G36" s="439">
        <v>4561</v>
      </c>
      <c r="H36" s="439">
        <v>640</v>
      </c>
    </row>
    <row r="37" spans="1:8" ht="12.75" customHeight="1">
      <c r="A37" s="422" t="s">
        <v>43</v>
      </c>
      <c r="B37" s="968" t="s">
        <v>383</v>
      </c>
      <c r="C37" s="969"/>
      <c r="D37" s="969"/>
      <c r="E37" s="969"/>
      <c r="F37" s="441">
        <v>175946</v>
      </c>
      <c r="G37" s="441">
        <v>175480</v>
      </c>
      <c r="H37" s="441">
        <v>79458</v>
      </c>
    </row>
    <row r="38" spans="1:8" ht="12.75">
      <c r="A38" s="437" t="s">
        <v>55</v>
      </c>
      <c r="B38" s="970" t="s">
        <v>177</v>
      </c>
      <c r="C38" s="970"/>
      <c r="D38" s="970"/>
      <c r="E38" s="966"/>
      <c r="F38" s="442">
        <v>141810</v>
      </c>
      <c r="G38" s="442">
        <v>141810</v>
      </c>
      <c r="H38" s="442">
        <v>80920</v>
      </c>
    </row>
    <row r="39" spans="1:8" ht="12.75">
      <c r="A39" s="437" t="s">
        <v>49</v>
      </c>
      <c r="B39" s="970" t="s">
        <v>175</v>
      </c>
      <c r="C39" s="970"/>
      <c r="D39" s="970"/>
      <c r="E39" s="966"/>
      <c r="F39" s="442"/>
      <c r="G39" s="442">
        <v>41353</v>
      </c>
      <c r="H39" s="442">
        <v>41353</v>
      </c>
    </row>
    <row r="40" spans="1:8" ht="12.75">
      <c r="A40" s="443" t="s">
        <v>86</v>
      </c>
      <c r="B40" s="962" t="s">
        <v>28</v>
      </c>
      <c r="C40" s="949"/>
      <c r="D40" s="949"/>
      <c r="E40" s="950"/>
      <c r="F40" s="413">
        <v>0</v>
      </c>
      <c r="G40" s="413">
        <v>0</v>
      </c>
      <c r="H40" s="413">
        <v>0</v>
      </c>
    </row>
    <row r="41" spans="1:8" s="414" customFormat="1" ht="12.75">
      <c r="A41" s="443" t="s">
        <v>88</v>
      </c>
      <c r="B41" s="962" t="s">
        <v>384</v>
      </c>
      <c r="C41" s="973"/>
      <c r="D41" s="973"/>
      <c r="E41" s="974"/>
      <c r="F41" s="413">
        <v>166125</v>
      </c>
      <c r="G41" s="413">
        <v>166125</v>
      </c>
      <c r="H41" s="413">
        <v>83062</v>
      </c>
    </row>
    <row r="42" spans="1:8" s="414" customFormat="1" ht="12.75">
      <c r="A42" s="443" t="s">
        <v>97</v>
      </c>
      <c r="B42" s="950" t="s">
        <v>385</v>
      </c>
      <c r="C42" s="971"/>
      <c r="D42" s="971"/>
      <c r="E42" s="971"/>
      <c r="F42" s="444">
        <v>470559</v>
      </c>
      <c r="G42" s="444">
        <v>455886</v>
      </c>
      <c r="H42" s="444">
        <v>0</v>
      </c>
    </row>
    <row r="43" spans="1:8" s="414" customFormat="1" ht="12.75">
      <c r="A43" s="443" t="s">
        <v>210</v>
      </c>
      <c r="B43" s="962" t="s">
        <v>78</v>
      </c>
      <c r="C43" s="949"/>
      <c r="D43" s="949"/>
      <c r="E43" s="950"/>
      <c r="F43" s="413">
        <v>30000</v>
      </c>
      <c r="G43" s="413">
        <v>51341</v>
      </c>
      <c r="H43" s="413">
        <v>0</v>
      </c>
    </row>
    <row r="44" spans="1:8" ht="13.5" thickBot="1">
      <c r="A44" s="445"/>
      <c r="B44" s="964" t="s">
        <v>386</v>
      </c>
      <c r="C44" s="965"/>
      <c r="D44" s="965"/>
      <c r="E44" s="965"/>
      <c r="F44" s="432">
        <f>SUM(F32,F40:F43)</f>
        <v>4227098</v>
      </c>
      <c r="G44" s="432">
        <f>SUM(G32,G40:G43)</f>
        <v>4399376</v>
      </c>
      <c r="H44" s="432">
        <f>SUM(H32,H40:H43)</f>
        <v>1844891</v>
      </c>
    </row>
    <row r="45" ht="13.5" thickTop="1"/>
    <row r="77" spans="1:8" ht="12.75">
      <c r="A77" s="446"/>
      <c r="B77" s="446"/>
      <c r="C77" s="446"/>
      <c r="D77" s="446"/>
      <c r="E77" s="446"/>
      <c r="F77" s="446"/>
      <c r="G77" s="447"/>
      <c r="H77" s="447"/>
    </row>
  </sheetData>
  <sheetProtection/>
  <mergeCells count="45">
    <mergeCell ref="H5:H6"/>
    <mergeCell ref="H30:H31"/>
    <mergeCell ref="A2:H2"/>
    <mergeCell ref="G5:G6"/>
    <mergeCell ref="G30:G31"/>
    <mergeCell ref="B41:E41"/>
    <mergeCell ref="B20:E20"/>
    <mergeCell ref="B21:E21"/>
    <mergeCell ref="B22:E22"/>
    <mergeCell ref="B23:E23"/>
    <mergeCell ref="B26:E26"/>
    <mergeCell ref="A30:A31"/>
    <mergeCell ref="B30:E31"/>
    <mergeCell ref="F30:F31"/>
    <mergeCell ref="B33:E33"/>
    <mergeCell ref="B32:E32"/>
    <mergeCell ref="B44:E44"/>
    <mergeCell ref="B34:E34"/>
    <mergeCell ref="B35:E35"/>
    <mergeCell ref="B36:E36"/>
    <mergeCell ref="B37:E37"/>
    <mergeCell ref="B38:E38"/>
    <mergeCell ref="B40:E40"/>
    <mergeCell ref="B39:E39"/>
    <mergeCell ref="B42:E42"/>
    <mergeCell ref="B43:E43"/>
    <mergeCell ref="B24:E24"/>
    <mergeCell ref="B25:E25"/>
    <mergeCell ref="B15:E15"/>
    <mergeCell ref="B16:E16"/>
    <mergeCell ref="B17:E17"/>
    <mergeCell ref="B18:E18"/>
    <mergeCell ref="B19:E19"/>
    <mergeCell ref="B9:E9"/>
    <mergeCell ref="B10:E10"/>
    <mergeCell ref="B11:E11"/>
    <mergeCell ref="B12:E12"/>
    <mergeCell ref="B13:E13"/>
    <mergeCell ref="B14:E14"/>
    <mergeCell ref="A1:F1"/>
    <mergeCell ref="A5:A6"/>
    <mergeCell ref="B5:E6"/>
    <mergeCell ref="F5:F6"/>
    <mergeCell ref="A7:E7"/>
    <mergeCell ref="B8:E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4" r:id="rId1"/>
  <headerFooter alignWithMargins="0">
    <oddHeader>&amp;C6.a. sz. melléklet
a 21/2009. (VIII.27.) Ök. rendelethez&amp;R
6.a. sz. melléklet</oddHeader>
    <oddFooter>&amp;L&amp;D&amp;C&amp;P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82"/>
  <sheetViews>
    <sheetView view="pageBreakPreview" zoomScaleSheetLayoutView="100" zoomScalePageLayoutView="0" workbookViewId="0" topLeftCell="A16">
      <selection activeCell="H38" sqref="H38"/>
    </sheetView>
  </sheetViews>
  <sheetFormatPr defaultColWidth="9.140625" defaultRowHeight="12.75"/>
  <cols>
    <col min="1" max="1" width="8.7109375" style="430" customWidth="1"/>
    <col min="2" max="4" width="10.7109375" style="430" customWidth="1"/>
    <col min="5" max="5" width="30.7109375" style="430" customWidth="1"/>
    <col min="6" max="8" width="20.7109375" style="430" customWidth="1"/>
    <col min="9" max="16384" width="9.140625" style="430" customWidth="1"/>
  </cols>
  <sheetData>
    <row r="1" spans="1:6" ht="12.75">
      <c r="A1" s="939"/>
      <c r="B1" s="939"/>
      <c r="C1" s="939"/>
      <c r="D1" s="939"/>
      <c r="E1" s="939"/>
      <c r="F1" s="939"/>
    </row>
    <row r="2" spans="1:6" ht="12.75">
      <c r="A2" s="939"/>
      <c r="B2" s="939"/>
      <c r="C2" s="939"/>
      <c r="D2" s="939"/>
      <c r="E2" s="939"/>
      <c r="F2" s="939"/>
    </row>
    <row r="3" spans="1:5" ht="12.75">
      <c r="A3" s="404"/>
      <c r="B3" s="404"/>
      <c r="C3" s="404"/>
      <c r="D3" s="404"/>
      <c r="E3" s="404"/>
    </row>
    <row r="4" spans="1:8" ht="16.5" customHeight="1">
      <c r="A4" s="939" t="s">
        <v>456</v>
      </c>
      <c r="B4" s="939"/>
      <c r="C4" s="939"/>
      <c r="D4" s="939"/>
      <c r="E4" s="939"/>
      <c r="F4" s="939"/>
      <c r="G4" s="939"/>
      <c r="H4" s="939"/>
    </row>
    <row r="5" spans="1:5" ht="12.75">
      <c r="A5" s="407"/>
      <c r="B5" s="407"/>
      <c r="C5" s="404"/>
      <c r="D5" s="404"/>
      <c r="E5" s="404"/>
    </row>
    <row r="6" spans="1:8" ht="13.5" thickBot="1">
      <c r="A6" s="407"/>
      <c r="B6" s="407"/>
      <c r="C6" s="407"/>
      <c r="D6" s="407"/>
      <c r="E6" s="407"/>
      <c r="F6" s="521"/>
      <c r="G6" s="521"/>
      <c r="H6" s="521" t="s">
        <v>325</v>
      </c>
    </row>
    <row r="7" spans="1:8" ht="18" customHeight="1">
      <c r="A7" s="981" t="s">
        <v>451</v>
      </c>
      <c r="B7" s="983" t="s">
        <v>363</v>
      </c>
      <c r="C7" s="983"/>
      <c r="D7" s="983"/>
      <c r="E7" s="983"/>
      <c r="F7" s="522" t="s">
        <v>460</v>
      </c>
      <c r="G7" s="522" t="s">
        <v>548</v>
      </c>
      <c r="H7" s="522" t="s">
        <v>689</v>
      </c>
    </row>
    <row r="8" spans="1:8" ht="18" customHeight="1">
      <c r="A8" s="982"/>
      <c r="B8" s="984"/>
      <c r="C8" s="984"/>
      <c r="D8" s="984"/>
      <c r="E8" s="984"/>
      <c r="F8" s="523" t="s">
        <v>184</v>
      </c>
      <c r="G8" s="523" t="s">
        <v>184</v>
      </c>
      <c r="H8" s="523" t="s">
        <v>249</v>
      </c>
    </row>
    <row r="9" spans="1:8" ht="16.5" customHeight="1">
      <c r="A9" s="985" t="s">
        <v>364</v>
      </c>
      <c r="B9" s="986"/>
      <c r="C9" s="986"/>
      <c r="D9" s="986"/>
      <c r="E9" s="987"/>
      <c r="F9" s="524"/>
      <c r="G9" s="524"/>
      <c r="H9" s="524"/>
    </row>
    <row r="10" spans="1:8" s="414" customFormat="1" ht="12.75">
      <c r="A10" s="525" t="s">
        <v>365</v>
      </c>
      <c r="B10" s="973" t="s">
        <v>101</v>
      </c>
      <c r="C10" s="973"/>
      <c r="D10" s="973"/>
      <c r="E10" s="974"/>
      <c r="F10" s="526">
        <v>150</v>
      </c>
      <c r="G10" s="526">
        <v>150</v>
      </c>
      <c r="H10" s="526">
        <v>182</v>
      </c>
    </row>
    <row r="11" spans="1:8" s="414" customFormat="1" ht="12.75" customHeight="1">
      <c r="A11" s="525" t="s">
        <v>366</v>
      </c>
      <c r="B11" s="973" t="s">
        <v>367</v>
      </c>
      <c r="C11" s="973"/>
      <c r="D11" s="973"/>
      <c r="E11" s="974"/>
      <c r="F11" s="526"/>
      <c r="G11" s="526"/>
      <c r="H11" s="526"/>
    </row>
    <row r="12" spans="1:8" ht="12.75">
      <c r="A12" s="527" t="s">
        <v>9</v>
      </c>
      <c r="B12" s="988" t="s">
        <v>103</v>
      </c>
      <c r="C12" s="988"/>
      <c r="D12" s="988"/>
      <c r="E12" s="989"/>
      <c r="F12" s="528"/>
      <c r="G12" s="528"/>
      <c r="H12" s="528"/>
    </row>
    <row r="13" spans="1:8" ht="12.75" customHeight="1">
      <c r="A13" s="527" t="s">
        <v>12</v>
      </c>
      <c r="B13" s="988" t="s">
        <v>106</v>
      </c>
      <c r="C13" s="988"/>
      <c r="D13" s="988"/>
      <c r="E13" s="989"/>
      <c r="F13" s="528"/>
      <c r="G13" s="528"/>
      <c r="H13" s="528"/>
    </row>
    <row r="14" spans="1:8" ht="12.75">
      <c r="A14" s="529" t="s">
        <v>26</v>
      </c>
      <c r="B14" s="990" t="s">
        <v>368</v>
      </c>
      <c r="C14" s="990"/>
      <c r="D14" s="990"/>
      <c r="E14" s="991"/>
      <c r="F14" s="530"/>
      <c r="G14" s="530"/>
      <c r="H14" s="530"/>
    </row>
    <row r="15" spans="1:8" s="414" customFormat="1" ht="12.75">
      <c r="A15" s="531" t="s">
        <v>79</v>
      </c>
      <c r="B15" s="973" t="s">
        <v>115</v>
      </c>
      <c r="C15" s="973"/>
      <c r="D15" s="973"/>
      <c r="E15" s="974"/>
      <c r="F15" s="526">
        <f>SUM(F16:F18)</f>
        <v>1171</v>
      </c>
      <c r="G15" s="526">
        <f>SUM(G16:G18)</f>
        <v>1378</v>
      </c>
      <c r="H15" s="526">
        <f>SUM(H16:H18)</f>
        <v>792</v>
      </c>
    </row>
    <row r="16" spans="1:8" ht="12.75">
      <c r="A16" s="527" t="s">
        <v>3</v>
      </c>
      <c r="B16" s="992" t="s">
        <v>452</v>
      </c>
      <c r="C16" s="992"/>
      <c r="D16" s="992"/>
      <c r="E16" s="993"/>
      <c r="F16" s="528"/>
      <c r="G16" s="528"/>
      <c r="H16" s="528"/>
    </row>
    <row r="17" spans="1:8" ht="12.75">
      <c r="A17" s="527" t="s">
        <v>7</v>
      </c>
      <c r="B17" s="992" t="s">
        <v>369</v>
      </c>
      <c r="C17" s="992"/>
      <c r="D17" s="992"/>
      <c r="E17" s="993"/>
      <c r="F17" s="528">
        <v>571</v>
      </c>
      <c r="G17" s="528">
        <v>778</v>
      </c>
      <c r="H17" s="528">
        <v>492</v>
      </c>
    </row>
    <row r="18" spans="1:8" ht="12.75">
      <c r="A18" s="527" t="s">
        <v>27</v>
      </c>
      <c r="B18" s="992" t="s">
        <v>453</v>
      </c>
      <c r="C18" s="992"/>
      <c r="D18" s="992"/>
      <c r="E18" s="993"/>
      <c r="F18" s="532">
        <v>600</v>
      </c>
      <c r="G18" s="532">
        <v>600</v>
      </c>
      <c r="H18" s="532">
        <v>300</v>
      </c>
    </row>
    <row r="19" spans="1:8" s="414" customFormat="1" ht="12.75">
      <c r="A19" s="531" t="s">
        <v>85</v>
      </c>
      <c r="B19" s="994" t="s">
        <v>215</v>
      </c>
      <c r="C19" s="973"/>
      <c r="D19" s="973"/>
      <c r="E19" s="974"/>
      <c r="F19" s="526">
        <f>SUM(F20)</f>
        <v>100</v>
      </c>
      <c r="G19" s="526">
        <f>SUM(G20)</f>
        <v>100</v>
      </c>
      <c r="H19" s="526">
        <f>SUM(H20)</f>
        <v>100</v>
      </c>
    </row>
    <row r="20" spans="1:8" ht="12.75">
      <c r="A20" s="534" t="s">
        <v>41</v>
      </c>
      <c r="B20" s="995" t="s">
        <v>370</v>
      </c>
      <c r="C20" s="995"/>
      <c r="D20" s="995"/>
      <c r="E20" s="996"/>
      <c r="F20" s="528">
        <v>100</v>
      </c>
      <c r="G20" s="528">
        <v>100</v>
      </c>
      <c r="H20" s="528">
        <v>100</v>
      </c>
    </row>
    <row r="21" spans="1:8" s="414" customFormat="1" ht="12.75">
      <c r="A21" s="531" t="s">
        <v>86</v>
      </c>
      <c r="B21" s="997" t="s">
        <v>372</v>
      </c>
      <c r="C21" s="997"/>
      <c r="D21" s="997"/>
      <c r="E21" s="998"/>
      <c r="F21" s="526"/>
      <c r="G21" s="526"/>
      <c r="H21" s="526">
        <v>19</v>
      </c>
    </row>
    <row r="22" spans="1:8" s="414" customFormat="1" ht="12.75">
      <c r="A22" s="531" t="s">
        <v>374</v>
      </c>
      <c r="B22" s="994" t="s">
        <v>375</v>
      </c>
      <c r="C22" s="973"/>
      <c r="D22" s="973"/>
      <c r="E22" s="974"/>
      <c r="F22" s="526"/>
      <c r="G22" s="526"/>
      <c r="H22" s="526"/>
    </row>
    <row r="23" spans="1:8" s="427" customFormat="1" ht="12.75">
      <c r="A23" s="535" t="s">
        <v>210</v>
      </c>
      <c r="B23" s="999" t="s">
        <v>129</v>
      </c>
      <c r="C23" s="999"/>
      <c r="D23" s="999"/>
      <c r="E23" s="1000"/>
      <c r="F23" s="536">
        <f>SUM(F24)</f>
        <v>64</v>
      </c>
      <c r="G23" s="536">
        <f>SUM(G24)</f>
        <v>104</v>
      </c>
      <c r="H23" s="536">
        <f>SUM(H24)</f>
        <v>104</v>
      </c>
    </row>
    <row r="24" spans="1:8" s="428" customFormat="1" ht="12.75">
      <c r="A24" s="534" t="s">
        <v>376</v>
      </c>
      <c r="B24" s="995" t="s">
        <v>377</v>
      </c>
      <c r="C24" s="995"/>
      <c r="D24" s="995"/>
      <c r="E24" s="996"/>
      <c r="F24" s="528">
        <v>64</v>
      </c>
      <c r="G24" s="528">
        <v>104</v>
      </c>
      <c r="H24" s="528">
        <v>104</v>
      </c>
    </row>
    <row r="25" spans="1:8" ht="12.75">
      <c r="A25" s="529" t="s">
        <v>378</v>
      </c>
      <c r="B25" s="990" t="s">
        <v>379</v>
      </c>
      <c r="C25" s="990"/>
      <c r="D25" s="990"/>
      <c r="E25" s="991"/>
      <c r="F25" s="530"/>
      <c r="G25" s="530"/>
      <c r="H25" s="530"/>
    </row>
    <row r="26" spans="1:8" s="539" customFormat="1" ht="22.5" customHeight="1" thickBot="1">
      <c r="A26" s="537"/>
      <c r="B26" s="1001" t="s">
        <v>380</v>
      </c>
      <c r="C26" s="1001"/>
      <c r="D26" s="1001"/>
      <c r="E26" s="1002"/>
      <c r="F26" s="538">
        <f>SUM(F10+F15+F19+F23)</f>
        <v>1485</v>
      </c>
      <c r="G26" s="538">
        <f>SUM(G10+G15+G19+G23)</f>
        <v>1732</v>
      </c>
      <c r="H26" s="538">
        <f>SUM(H10+H15+H19+H21+H23)</f>
        <v>1197</v>
      </c>
    </row>
    <row r="27" spans="1:5" ht="12.75" customHeight="1">
      <c r="A27" s="540"/>
      <c r="B27" s="541"/>
      <c r="C27" s="541"/>
      <c r="D27" s="541"/>
      <c r="E27" s="541"/>
    </row>
    <row r="28" spans="1:5" ht="12.75" customHeight="1">
      <c r="A28" s="540"/>
      <c r="B28" s="541"/>
      <c r="C28" s="541"/>
      <c r="D28" s="541"/>
      <c r="E28" s="541"/>
    </row>
    <row r="30" ht="13.5" thickBot="1"/>
    <row r="31" spans="1:8" ht="13.5" customHeight="1">
      <c r="A31" s="981" t="s">
        <v>451</v>
      </c>
      <c r="B31" s="983" t="s">
        <v>363</v>
      </c>
      <c r="C31" s="983"/>
      <c r="D31" s="983"/>
      <c r="E31" s="983"/>
      <c r="F31" s="522" t="s">
        <v>460</v>
      </c>
      <c r="G31" s="522" t="s">
        <v>548</v>
      </c>
      <c r="H31" s="522" t="s">
        <v>689</v>
      </c>
    </row>
    <row r="32" spans="1:8" ht="21" customHeight="1">
      <c r="A32" s="982"/>
      <c r="B32" s="984"/>
      <c r="C32" s="984"/>
      <c r="D32" s="984"/>
      <c r="E32" s="984"/>
      <c r="F32" s="523" t="s">
        <v>184</v>
      </c>
      <c r="G32" s="523" t="s">
        <v>184</v>
      </c>
      <c r="H32" s="523" t="s">
        <v>249</v>
      </c>
    </row>
    <row r="33" spans="1:8" s="414" customFormat="1" ht="12.75">
      <c r="A33" s="525" t="s">
        <v>0</v>
      </c>
      <c r="B33" s="974" t="s">
        <v>381</v>
      </c>
      <c r="C33" s="1003"/>
      <c r="D33" s="1003"/>
      <c r="E33" s="1003"/>
      <c r="F33" s="542">
        <f>SUM(F34:F41)</f>
        <v>1485</v>
      </c>
      <c r="G33" s="542">
        <f>SUM(G34:G41)</f>
        <v>1732</v>
      </c>
      <c r="H33" s="542">
        <f>SUM(H34:H41)</f>
        <v>417</v>
      </c>
    </row>
    <row r="34" spans="1:8" ht="12.75">
      <c r="A34" s="543" t="s">
        <v>3</v>
      </c>
      <c r="B34" s="987" t="s">
        <v>20</v>
      </c>
      <c r="C34" s="1004"/>
      <c r="D34" s="1004"/>
      <c r="E34" s="1004"/>
      <c r="F34" s="528">
        <v>70</v>
      </c>
      <c r="G34" s="528">
        <v>70</v>
      </c>
      <c r="H34" s="528">
        <v>10</v>
      </c>
    </row>
    <row r="35" spans="1:8" ht="12.75">
      <c r="A35" s="543" t="s">
        <v>7</v>
      </c>
      <c r="B35" s="987" t="s">
        <v>33</v>
      </c>
      <c r="C35" s="1004"/>
      <c r="D35" s="1004"/>
      <c r="E35" s="1004"/>
      <c r="F35" s="528">
        <v>50</v>
      </c>
      <c r="G35" s="528">
        <v>50</v>
      </c>
      <c r="H35" s="528"/>
    </row>
    <row r="36" spans="1:8" ht="12.75">
      <c r="A36" s="544" t="s">
        <v>39</v>
      </c>
      <c r="B36" s="987" t="s">
        <v>5</v>
      </c>
      <c r="C36" s="1004"/>
      <c r="D36" s="1004"/>
      <c r="E36" s="1004"/>
      <c r="F36" s="528">
        <v>990</v>
      </c>
      <c r="G36" s="528">
        <v>1237</v>
      </c>
      <c r="H36" s="528">
        <v>407</v>
      </c>
    </row>
    <row r="37" spans="1:8" ht="12.75">
      <c r="A37" s="544" t="s">
        <v>27</v>
      </c>
      <c r="B37" s="1007" t="s">
        <v>275</v>
      </c>
      <c r="C37" s="986"/>
      <c r="D37" s="986"/>
      <c r="E37" s="987"/>
      <c r="F37" s="528">
        <v>75</v>
      </c>
      <c r="G37" s="528">
        <v>75</v>
      </c>
      <c r="H37" s="528"/>
    </row>
    <row r="38" spans="1:8" ht="12.75">
      <c r="A38" s="544" t="s">
        <v>43</v>
      </c>
      <c r="B38" s="987" t="s">
        <v>454</v>
      </c>
      <c r="C38" s="1004"/>
      <c r="D38" s="1004"/>
      <c r="E38" s="1004"/>
      <c r="F38" s="528">
        <v>300</v>
      </c>
      <c r="G38" s="528">
        <v>300</v>
      </c>
      <c r="H38" s="528"/>
    </row>
    <row r="39" spans="1:8" ht="12.75" customHeight="1">
      <c r="A39" s="544" t="s">
        <v>55</v>
      </c>
      <c r="B39" s="1005" t="s">
        <v>383</v>
      </c>
      <c r="C39" s="1006"/>
      <c r="D39" s="1006"/>
      <c r="E39" s="1006"/>
      <c r="F39" s="546"/>
      <c r="G39" s="546"/>
      <c r="H39" s="546"/>
    </row>
    <row r="40" spans="1:8" ht="12.75" customHeight="1">
      <c r="A40" s="544" t="s">
        <v>49</v>
      </c>
      <c r="B40" s="547" t="s">
        <v>177</v>
      </c>
      <c r="C40" s="547"/>
      <c r="D40" s="547"/>
      <c r="E40" s="545"/>
      <c r="F40" s="546"/>
      <c r="G40" s="546"/>
      <c r="H40" s="546"/>
    </row>
    <row r="41" spans="1:8" ht="12.75">
      <c r="A41" s="544" t="s">
        <v>223</v>
      </c>
      <c r="B41" s="986" t="s">
        <v>175</v>
      </c>
      <c r="C41" s="986"/>
      <c r="D41" s="986"/>
      <c r="E41" s="987"/>
      <c r="F41" s="528"/>
      <c r="G41" s="528"/>
      <c r="H41" s="528"/>
    </row>
    <row r="42" spans="1:8" s="414" customFormat="1" ht="12.75">
      <c r="A42" s="548" t="s">
        <v>85</v>
      </c>
      <c r="B42" s="994" t="s">
        <v>384</v>
      </c>
      <c r="C42" s="973"/>
      <c r="D42" s="973"/>
      <c r="E42" s="974"/>
      <c r="F42" s="526"/>
      <c r="G42" s="526"/>
      <c r="H42" s="526"/>
    </row>
    <row r="43" spans="1:8" s="414" customFormat="1" ht="12.75">
      <c r="A43" s="548" t="s">
        <v>86</v>
      </c>
      <c r="B43" s="974" t="s">
        <v>385</v>
      </c>
      <c r="C43" s="1003"/>
      <c r="D43" s="1003"/>
      <c r="E43" s="1003"/>
      <c r="F43" s="526"/>
      <c r="G43" s="526"/>
      <c r="H43" s="526"/>
    </row>
    <row r="44" spans="1:8" s="414" customFormat="1" ht="12.75">
      <c r="A44" s="548" t="s">
        <v>88</v>
      </c>
      <c r="B44" s="994" t="s">
        <v>78</v>
      </c>
      <c r="C44" s="973"/>
      <c r="D44" s="973"/>
      <c r="E44" s="974"/>
      <c r="F44" s="526"/>
      <c r="G44" s="526"/>
      <c r="H44" s="526"/>
    </row>
    <row r="45" spans="1:8" s="550" customFormat="1" ht="27" customHeight="1" thickBot="1">
      <c r="A45" s="549"/>
      <c r="B45" s="1002" t="s">
        <v>386</v>
      </c>
      <c r="C45" s="1008"/>
      <c r="D45" s="1008"/>
      <c r="E45" s="1008"/>
      <c r="F45" s="538">
        <f>SUM(F34:F40)</f>
        <v>1485</v>
      </c>
      <c r="G45" s="538">
        <f>SUM(G34:G40)</f>
        <v>1732</v>
      </c>
      <c r="H45" s="538">
        <f>SUM(H34:H40)</f>
        <v>417</v>
      </c>
    </row>
    <row r="59" ht="24.75" customHeight="1"/>
    <row r="62" ht="25.5" customHeight="1"/>
    <row r="74" ht="24.75" customHeight="1"/>
    <row r="82" spans="1:5" ht="12.75">
      <c r="A82" s="1009"/>
      <c r="B82" s="1009"/>
      <c r="C82" s="1009"/>
      <c r="D82" s="1009"/>
      <c r="E82" s="1009"/>
    </row>
  </sheetData>
  <sheetProtection/>
  <mergeCells count="38">
    <mergeCell ref="B41:E41"/>
    <mergeCell ref="B42:E42"/>
    <mergeCell ref="B43:E43"/>
    <mergeCell ref="B44:E44"/>
    <mergeCell ref="B45:E45"/>
    <mergeCell ref="A82:E82"/>
    <mergeCell ref="B33:E33"/>
    <mergeCell ref="B34:E34"/>
    <mergeCell ref="B35:E35"/>
    <mergeCell ref="B36:E36"/>
    <mergeCell ref="B38:E38"/>
    <mergeCell ref="B39:E39"/>
    <mergeCell ref="B37:E37"/>
    <mergeCell ref="B22:E22"/>
    <mergeCell ref="B23:E23"/>
    <mergeCell ref="B24:E24"/>
    <mergeCell ref="B25:E25"/>
    <mergeCell ref="B26:E26"/>
    <mergeCell ref="A31:A32"/>
    <mergeCell ref="B31:E32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A1:F1"/>
    <mergeCell ref="A2:F2"/>
    <mergeCell ref="A7:A8"/>
    <mergeCell ref="B7:E8"/>
    <mergeCell ref="A9:E9"/>
    <mergeCell ref="A4:H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&amp;C6.b. sz. melléklet
a 21/2009. (VIII.27.) Ök. rendelethez&amp;R
6.b. sz. melléklet
</oddHeader>
    <oddFooter>&amp;L&amp;D&amp;C&amp;P</oddFooter>
  </headerFooter>
  <rowBreaks count="1" manualBreakCount="1">
    <brk id="48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91"/>
  <sheetViews>
    <sheetView view="pageBreakPreview" zoomScaleSheetLayoutView="100" zoomScalePageLayoutView="0" workbookViewId="0" topLeftCell="A10">
      <selection activeCell="H39" sqref="H39"/>
    </sheetView>
  </sheetViews>
  <sheetFormatPr defaultColWidth="9.140625" defaultRowHeight="12.75"/>
  <cols>
    <col min="1" max="1" width="8.7109375" style="430" customWidth="1"/>
    <col min="2" max="4" width="10.7109375" style="430" customWidth="1"/>
    <col min="5" max="5" width="30.7109375" style="430" customWidth="1"/>
    <col min="6" max="8" width="20.7109375" style="430" customWidth="1"/>
    <col min="9" max="16384" width="9.140625" style="430" customWidth="1"/>
  </cols>
  <sheetData>
    <row r="1" spans="1:6" ht="12.75">
      <c r="A1" s="939"/>
      <c r="B1" s="939"/>
      <c r="C1" s="939"/>
      <c r="D1" s="939"/>
      <c r="E1" s="939"/>
      <c r="F1" s="939"/>
    </row>
    <row r="2" spans="1:6" ht="12.75">
      <c r="A2" s="939"/>
      <c r="B2" s="939"/>
      <c r="C2" s="939"/>
      <c r="D2" s="939"/>
      <c r="E2" s="939"/>
      <c r="F2" s="939"/>
    </row>
    <row r="3" spans="1:5" ht="12.75">
      <c r="A3" s="404"/>
      <c r="B3" s="404"/>
      <c r="C3" s="404"/>
      <c r="D3" s="404"/>
      <c r="E3" s="404"/>
    </row>
    <row r="4" spans="1:8" ht="16.5" customHeight="1">
      <c r="A4" s="939" t="s">
        <v>457</v>
      </c>
      <c r="B4" s="939"/>
      <c r="C4" s="939"/>
      <c r="D4" s="939"/>
      <c r="E4" s="939"/>
      <c r="F4" s="939"/>
      <c r="G4" s="939"/>
      <c r="H4" s="939"/>
    </row>
    <row r="5" spans="1:5" ht="12.75">
      <c r="A5" s="407"/>
      <c r="B5" s="407"/>
      <c r="C5" s="404"/>
      <c r="D5" s="404"/>
      <c r="E5" s="404"/>
    </row>
    <row r="6" spans="1:5" ht="12.75">
      <c r="A6" s="407"/>
      <c r="B6" s="407"/>
      <c r="C6" s="407"/>
      <c r="D6" s="407"/>
      <c r="E6" s="407"/>
    </row>
    <row r="7" spans="1:8" ht="13.5" thickBot="1">
      <c r="A7" s="407"/>
      <c r="B7" s="407"/>
      <c r="C7" s="407"/>
      <c r="D7" s="407"/>
      <c r="E7" s="407"/>
      <c r="F7" s="521"/>
      <c r="G7" s="521"/>
      <c r="H7" s="521" t="s">
        <v>325</v>
      </c>
    </row>
    <row r="8" spans="1:8" ht="18" customHeight="1">
      <c r="A8" s="981" t="s">
        <v>362</v>
      </c>
      <c r="B8" s="983" t="s">
        <v>363</v>
      </c>
      <c r="C8" s="983"/>
      <c r="D8" s="983"/>
      <c r="E8" s="983"/>
      <c r="F8" s="522" t="s">
        <v>460</v>
      </c>
      <c r="G8" s="522" t="s">
        <v>548</v>
      </c>
      <c r="H8" s="522" t="s">
        <v>689</v>
      </c>
    </row>
    <row r="9" spans="1:8" ht="18" customHeight="1">
      <c r="A9" s="982"/>
      <c r="B9" s="984"/>
      <c r="C9" s="984"/>
      <c r="D9" s="984"/>
      <c r="E9" s="984"/>
      <c r="F9" s="523" t="s">
        <v>184</v>
      </c>
      <c r="G9" s="523" t="s">
        <v>184</v>
      </c>
      <c r="H9" s="523" t="s">
        <v>249</v>
      </c>
    </row>
    <row r="10" spans="1:8" ht="16.5" customHeight="1">
      <c r="A10" s="985" t="s">
        <v>364</v>
      </c>
      <c r="B10" s="986"/>
      <c r="C10" s="986"/>
      <c r="D10" s="986"/>
      <c r="E10" s="987"/>
      <c r="F10" s="524"/>
      <c r="G10" s="524"/>
      <c r="H10" s="524"/>
    </row>
    <row r="11" spans="1:8" s="414" customFormat="1" ht="12.75">
      <c r="A11" s="525" t="s">
        <v>365</v>
      </c>
      <c r="B11" s="973" t="s">
        <v>101</v>
      </c>
      <c r="C11" s="973"/>
      <c r="D11" s="973"/>
      <c r="E11" s="974"/>
      <c r="F11" s="526"/>
      <c r="G11" s="526"/>
      <c r="H11" s="526">
        <v>19</v>
      </c>
    </row>
    <row r="12" spans="1:8" s="414" customFormat="1" ht="12.75" customHeight="1">
      <c r="A12" s="525" t="s">
        <v>366</v>
      </c>
      <c r="B12" s="973" t="s">
        <v>367</v>
      </c>
      <c r="C12" s="973"/>
      <c r="D12" s="973"/>
      <c r="E12" s="974"/>
      <c r="F12" s="526"/>
      <c r="G12" s="526"/>
      <c r="H12" s="526"/>
    </row>
    <row r="13" spans="1:8" ht="12.75">
      <c r="A13" s="527" t="s">
        <v>9</v>
      </c>
      <c r="B13" s="988" t="s">
        <v>103</v>
      </c>
      <c r="C13" s="988"/>
      <c r="D13" s="988"/>
      <c r="E13" s="989"/>
      <c r="F13" s="528"/>
      <c r="G13" s="528"/>
      <c r="H13" s="528"/>
    </row>
    <row r="14" spans="1:8" ht="12.75" customHeight="1">
      <c r="A14" s="527" t="s">
        <v>12</v>
      </c>
      <c r="B14" s="988" t="s">
        <v>106</v>
      </c>
      <c r="C14" s="988"/>
      <c r="D14" s="988"/>
      <c r="E14" s="989"/>
      <c r="F14" s="528"/>
      <c r="G14" s="528"/>
      <c r="H14" s="528"/>
    </row>
    <row r="15" spans="1:8" ht="12.75">
      <c r="A15" s="529" t="s">
        <v>26</v>
      </c>
      <c r="B15" s="990" t="s">
        <v>368</v>
      </c>
      <c r="C15" s="990"/>
      <c r="D15" s="990"/>
      <c r="E15" s="991"/>
      <c r="F15" s="530"/>
      <c r="G15" s="530"/>
      <c r="H15" s="530"/>
    </row>
    <row r="16" spans="1:8" s="414" customFormat="1" ht="12.75">
      <c r="A16" s="531" t="s">
        <v>79</v>
      </c>
      <c r="B16" s="973" t="s">
        <v>115</v>
      </c>
      <c r="C16" s="973"/>
      <c r="D16" s="973"/>
      <c r="E16" s="974"/>
      <c r="F16" s="526">
        <f>SUM(F17:F19)</f>
        <v>771</v>
      </c>
      <c r="G16" s="526">
        <f>SUM(G17:G19)</f>
        <v>885</v>
      </c>
      <c r="H16" s="526">
        <f>SUM(H17:H19)</f>
        <v>499</v>
      </c>
    </row>
    <row r="17" spans="1:8" ht="12.75">
      <c r="A17" s="527" t="s">
        <v>3</v>
      </c>
      <c r="B17" s="992" t="s">
        <v>452</v>
      </c>
      <c r="C17" s="992"/>
      <c r="D17" s="992"/>
      <c r="E17" s="993"/>
      <c r="F17" s="528"/>
      <c r="G17" s="528"/>
      <c r="H17" s="528"/>
    </row>
    <row r="18" spans="1:8" ht="12.75">
      <c r="A18" s="527" t="s">
        <v>7</v>
      </c>
      <c r="B18" s="992" t="s">
        <v>369</v>
      </c>
      <c r="C18" s="992"/>
      <c r="D18" s="992"/>
      <c r="E18" s="993"/>
      <c r="F18" s="528">
        <v>571</v>
      </c>
      <c r="G18" s="528">
        <v>685</v>
      </c>
      <c r="H18" s="528">
        <v>399</v>
      </c>
    </row>
    <row r="19" spans="1:8" ht="12.75">
      <c r="A19" s="527" t="s">
        <v>27</v>
      </c>
      <c r="B19" s="992" t="s">
        <v>453</v>
      </c>
      <c r="C19" s="992"/>
      <c r="D19" s="992"/>
      <c r="E19" s="993"/>
      <c r="F19" s="532">
        <v>200</v>
      </c>
      <c r="G19" s="532">
        <v>200</v>
      </c>
      <c r="H19" s="532">
        <v>100</v>
      </c>
    </row>
    <row r="20" spans="1:8" s="414" customFormat="1" ht="12.75">
      <c r="A20" s="531" t="s">
        <v>85</v>
      </c>
      <c r="B20" s="994" t="s">
        <v>215</v>
      </c>
      <c r="C20" s="973"/>
      <c r="D20" s="973"/>
      <c r="E20" s="974"/>
      <c r="F20" s="526"/>
      <c r="G20" s="526"/>
      <c r="H20" s="526"/>
    </row>
    <row r="21" spans="1:8" ht="12.75">
      <c r="A21" s="534" t="s">
        <v>41</v>
      </c>
      <c r="B21" s="995" t="s">
        <v>370</v>
      </c>
      <c r="C21" s="995"/>
      <c r="D21" s="995"/>
      <c r="E21" s="996"/>
      <c r="F21" s="528"/>
      <c r="G21" s="528"/>
      <c r="H21" s="528"/>
    </row>
    <row r="22" spans="1:8" ht="12.75">
      <c r="A22" s="527"/>
      <c r="B22" s="992" t="s">
        <v>371</v>
      </c>
      <c r="C22" s="992"/>
      <c r="D22" s="992"/>
      <c r="E22" s="993"/>
      <c r="F22" s="532"/>
      <c r="G22" s="532"/>
      <c r="H22" s="532"/>
    </row>
    <row r="23" spans="1:8" s="414" customFormat="1" ht="12.75">
      <c r="A23" s="531" t="s">
        <v>86</v>
      </c>
      <c r="B23" s="997" t="s">
        <v>372</v>
      </c>
      <c r="C23" s="997"/>
      <c r="D23" s="997"/>
      <c r="E23" s="998"/>
      <c r="F23" s="526"/>
      <c r="G23" s="526"/>
      <c r="H23" s="526"/>
    </row>
    <row r="24" spans="1:8" s="414" customFormat="1" ht="12.75">
      <c r="A24" s="531" t="s">
        <v>374</v>
      </c>
      <c r="B24" s="994" t="s">
        <v>375</v>
      </c>
      <c r="C24" s="973"/>
      <c r="D24" s="973"/>
      <c r="E24" s="974"/>
      <c r="F24" s="526"/>
      <c r="G24" s="526"/>
      <c r="H24" s="526"/>
    </row>
    <row r="25" spans="1:8" s="427" customFormat="1" ht="12.75">
      <c r="A25" s="535" t="s">
        <v>210</v>
      </c>
      <c r="B25" s="999" t="s">
        <v>129</v>
      </c>
      <c r="C25" s="999"/>
      <c r="D25" s="999"/>
      <c r="E25" s="1000"/>
      <c r="F25" s="536">
        <f>SUM(F26:F27)</f>
        <v>317</v>
      </c>
      <c r="G25" s="536">
        <f>SUM(G26:G27)</f>
        <v>338</v>
      </c>
      <c r="H25" s="536">
        <f>SUM(H26:H27)</f>
        <v>338</v>
      </c>
    </row>
    <row r="26" spans="1:8" s="428" customFormat="1" ht="12.75">
      <c r="A26" s="534" t="s">
        <v>376</v>
      </c>
      <c r="B26" s="995" t="s">
        <v>377</v>
      </c>
      <c r="C26" s="995"/>
      <c r="D26" s="995"/>
      <c r="E26" s="996"/>
      <c r="F26" s="528">
        <v>317</v>
      </c>
      <c r="G26" s="528">
        <v>338</v>
      </c>
      <c r="H26" s="528">
        <v>338</v>
      </c>
    </row>
    <row r="27" spans="1:8" ht="12.75">
      <c r="A27" s="529" t="s">
        <v>378</v>
      </c>
      <c r="B27" s="990" t="s">
        <v>379</v>
      </c>
      <c r="C27" s="990"/>
      <c r="D27" s="990"/>
      <c r="E27" s="991"/>
      <c r="F27" s="530"/>
      <c r="G27" s="530"/>
      <c r="H27" s="530"/>
    </row>
    <row r="28" spans="1:8" s="539" customFormat="1" ht="22.5" customHeight="1" thickBot="1">
      <c r="A28" s="537"/>
      <c r="B28" s="1001" t="s">
        <v>380</v>
      </c>
      <c r="C28" s="1001"/>
      <c r="D28" s="1001"/>
      <c r="E28" s="1002"/>
      <c r="F28" s="538">
        <f>SUM(F11+F16+F25)</f>
        <v>1088</v>
      </c>
      <c r="G28" s="538">
        <f>SUM(G11+G16+G25)</f>
        <v>1223</v>
      </c>
      <c r="H28" s="538">
        <f>SUM(H11+H16+H25)</f>
        <v>856</v>
      </c>
    </row>
    <row r="29" spans="1:5" ht="12.75" customHeight="1">
      <c r="A29" s="540"/>
      <c r="B29" s="541"/>
      <c r="C29" s="541"/>
      <c r="D29" s="541"/>
      <c r="E29" s="541"/>
    </row>
    <row r="30" spans="1:5" ht="12.75" customHeight="1">
      <c r="A30" s="540"/>
      <c r="B30" s="541"/>
      <c r="C30" s="541"/>
      <c r="D30" s="541"/>
      <c r="E30" s="541"/>
    </row>
    <row r="32" ht="13.5" thickBot="1"/>
    <row r="33" spans="1:8" ht="13.5" customHeight="1">
      <c r="A33" s="981" t="s">
        <v>362</v>
      </c>
      <c r="B33" s="983" t="s">
        <v>363</v>
      </c>
      <c r="C33" s="983"/>
      <c r="D33" s="983"/>
      <c r="E33" s="983"/>
      <c r="F33" s="522" t="s">
        <v>460</v>
      </c>
      <c r="G33" s="522" t="s">
        <v>548</v>
      </c>
      <c r="H33" s="522" t="s">
        <v>689</v>
      </c>
    </row>
    <row r="34" spans="1:8" ht="21" customHeight="1">
      <c r="A34" s="982"/>
      <c r="B34" s="984"/>
      <c r="C34" s="984"/>
      <c r="D34" s="984"/>
      <c r="E34" s="984"/>
      <c r="F34" s="523" t="s">
        <v>184</v>
      </c>
      <c r="G34" s="523" t="s">
        <v>184</v>
      </c>
      <c r="H34" s="523" t="s">
        <v>249</v>
      </c>
    </row>
    <row r="35" spans="1:8" s="414" customFormat="1" ht="12.75">
      <c r="A35" s="525" t="s">
        <v>0</v>
      </c>
      <c r="B35" s="974" t="s">
        <v>381</v>
      </c>
      <c r="C35" s="1003"/>
      <c r="D35" s="1003"/>
      <c r="E35" s="1003"/>
      <c r="F35" s="552">
        <f>SUM(F36:F42)</f>
        <v>1088</v>
      </c>
      <c r="G35" s="552">
        <f>SUM(G36:G42)</f>
        <v>1223</v>
      </c>
      <c r="H35" s="552">
        <f>SUM(H36:H42)</f>
        <v>535</v>
      </c>
    </row>
    <row r="36" spans="1:8" ht="12.75">
      <c r="A36" s="543" t="s">
        <v>3</v>
      </c>
      <c r="B36" s="987" t="s">
        <v>20</v>
      </c>
      <c r="C36" s="1004"/>
      <c r="D36" s="1004"/>
      <c r="E36" s="1004"/>
      <c r="F36" s="553">
        <v>445</v>
      </c>
      <c r="G36" s="553">
        <v>445</v>
      </c>
      <c r="H36" s="553">
        <v>377</v>
      </c>
    </row>
    <row r="37" spans="1:8" ht="12.75">
      <c r="A37" s="543" t="s">
        <v>7</v>
      </c>
      <c r="B37" s="987" t="s">
        <v>33</v>
      </c>
      <c r="C37" s="1004"/>
      <c r="D37" s="1004"/>
      <c r="E37" s="1004"/>
      <c r="F37" s="554">
        <v>78</v>
      </c>
      <c r="G37" s="554">
        <v>78</v>
      </c>
      <c r="H37" s="554">
        <v>69</v>
      </c>
    </row>
    <row r="38" spans="1:8" ht="12.75">
      <c r="A38" s="544" t="s">
        <v>39</v>
      </c>
      <c r="B38" s="987" t="s">
        <v>5</v>
      </c>
      <c r="C38" s="1004"/>
      <c r="D38" s="1004"/>
      <c r="E38" s="1004"/>
      <c r="F38" s="554">
        <v>565</v>
      </c>
      <c r="G38" s="554">
        <v>700</v>
      </c>
      <c r="H38" s="554">
        <v>89</v>
      </c>
    </row>
    <row r="39" spans="1:8" ht="12.75">
      <c r="A39" s="544" t="s">
        <v>27</v>
      </c>
      <c r="B39" s="987" t="s">
        <v>382</v>
      </c>
      <c r="C39" s="1004"/>
      <c r="D39" s="1004"/>
      <c r="E39" s="1004"/>
      <c r="F39" s="554"/>
      <c r="G39" s="554"/>
      <c r="H39" s="554"/>
    </row>
    <row r="40" spans="1:8" ht="12.75" customHeight="1">
      <c r="A40" s="534" t="s">
        <v>43</v>
      </c>
      <c r="B40" s="1005" t="s">
        <v>383</v>
      </c>
      <c r="C40" s="1006"/>
      <c r="D40" s="1006"/>
      <c r="E40" s="1006"/>
      <c r="F40" s="555"/>
      <c r="G40" s="555"/>
      <c r="H40" s="555"/>
    </row>
    <row r="41" spans="1:8" ht="12.75" customHeight="1">
      <c r="A41" s="534" t="s">
        <v>55</v>
      </c>
      <c r="B41" s="547" t="s">
        <v>177</v>
      </c>
      <c r="C41" s="547"/>
      <c r="D41" s="547"/>
      <c r="E41" s="545"/>
      <c r="F41" s="555"/>
      <c r="G41" s="555"/>
      <c r="H41" s="555"/>
    </row>
    <row r="42" spans="1:8" ht="12.75">
      <c r="A42" s="543" t="s">
        <v>49</v>
      </c>
      <c r="B42" s="986" t="s">
        <v>175</v>
      </c>
      <c r="C42" s="986"/>
      <c r="D42" s="986"/>
      <c r="E42" s="987"/>
      <c r="F42" s="556"/>
      <c r="G42" s="556"/>
      <c r="H42" s="556"/>
    </row>
    <row r="43" spans="1:8" s="414" customFormat="1" ht="12.75">
      <c r="A43" s="548" t="s">
        <v>85</v>
      </c>
      <c r="B43" s="994" t="s">
        <v>384</v>
      </c>
      <c r="C43" s="973"/>
      <c r="D43" s="973"/>
      <c r="E43" s="974"/>
      <c r="F43" s="557"/>
      <c r="G43" s="557"/>
      <c r="H43" s="557"/>
    </row>
    <row r="44" spans="1:8" s="414" customFormat="1" ht="12.75">
      <c r="A44" s="548" t="s">
        <v>86</v>
      </c>
      <c r="B44" s="974" t="s">
        <v>385</v>
      </c>
      <c r="C44" s="1003"/>
      <c r="D44" s="1003"/>
      <c r="E44" s="1003"/>
      <c r="F44" s="558"/>
      <c r="G44" s="558"/>
      <c r="H44" s="558"/>
    </row>
    <row r="45" spans="1:8" s="414" customFormat="1" ht="12.75">
      <c r="A45" s="548" t="s">
        <v>88</v>
      </c>
      <c r="B45" s="994" t="s">
        <v>78</v>
      </c>
      <c r="C45" s="973"/>
      <c r="D45" s="973"/>
      <c r="E45" s="974"/>
      <c r="F45" s="557"/>
      <c r="G45" s="557"/>
      <c r="H45" s="557"/>
    </row>
    <row r="46" spans="1:8" s="550" customFormat="1" ht="27" customHeight="1" thickBot="1">
      <c r="A46" s="549"/>
      <c r="B46" s="1002" t="s">
        <v>386</v>
      </c>
      <c r="C46" s="1008"/>
      <c r="D46" s="1008"/>
      <c r="E46" s="1008"/>
      <c r="F46" s="559">
        <f>SUM(F35)</f>
        <v>1088</v>
      </c>
      <c r="G46" s="559">
        <f>SUM(G35)</f>
        <v>1223</v>
      </c>
      <c r="H46" s="559">
        <f>SUM(H35)</f>
        <v>535</v>
      </c>
    </row>
    <row r="63" ht="24.75" customHeight="1"/>
    <row r="85" spans="1:5" ht="12.75">
      <c r="A85" s="406"/>
      <c r="B85" s="406"/>
      <c r="C85" s="406"/>
      <c r="D85" s="406"/>
      <c r="E85" s="406"/>
    </row>
    <row r="86" spans="1:5" ht="12.75">
      <c r="A86" s="406"/>
      <c r="B86" s="406"/>
      <c r="C86" s="406"/>
      <c r="D86" s="406"/>
      <c r="E86" s="406"/>
    </row>
    <row r="87" spans="1:5" ht="12.75">
      <c r="A87" s="406"/>
      <c r="B87" s="406"/>
      <c r="C87" s="406"/>
      <c r="D87" s="406"/>
      <c r="E87" s="406"/>
    </row>
    <row r="88" spans="1:5" ht="12.75">
      <c r="A88" s="406"/>
      <c r="B88" s="406"/>
      <c r="C88" s="406"/>
      <c r="D88" s="406"/>
      <c r="E88" s="406"/>
    </row>
    <row r="89" spans="1:5" ht="12.75">
      <c r="A89" s="406"/>
      <c r="B89" s="406"/>
      <c r="C89" s="406"/>
      <c r="D89" s="406"/>
      <c r="E89" s="406"/>
    </row>
    <row r="90" spans="1:5" ht="12.75">
      <c r="A90" s="406"/>
      <c r="B90" s="406"/>
      <c r="C90" s="406"/>
      <c r="D90" s="406"/>
      <c r="E90" s="406"/>
    </row>
    <row r="91" spans="1:5" ht="12.75">
      <c r="A91" s="406"/>
      <c r="B91" s="406"/>
      <c r="C91" s="406"/>
      <c r="D91" s="406"/>
      <c r="E91" s="406"/>
    </row>
  </sheetData>
  <sheetProtection/>
  <mergeCells count="37">
    <mergeCell ref="B46:E46"/>
    <mergeCell ref="B39:E39"/>
    <mergeCell ref="B40:E40"/>
    <mergeCell ref="B42:E42"/>
    <mergeCell ref="B43:E43"/>
    <mergeCell ref="B44:E44"/>
    <mergeCell ref="B45:E45"/>
    <mergeCell ref="B37:E37"/>
    <mergeCell ref="B38:E38"/>
    <mergeCell ref="B23:E23"/>
    <mergeCell ref="B24:E24"/>
    <mergeCell ref="B25:E25"/>
    <mergeCell ref="B26:E26"/>
    <mergeCell ref="B27:E27"/>
    <mergeCell ref="B21:E21"/>
    <mergeCell ref="B22:E22"/>
    <mergeCell ref="A33:A34"/>
    <mergeCell ref="B33:E34"/>
    <mergeCell ref="B36:E36"/>
    <mergeCell ref="B35:E35"/>
    <mergeCell ref="B28:E28"/>
    <mergeCell ref="B13:E13"/>
    <mergeCell ref="B14:E14"/>
    <mergeCell ref="B15:E15"/>
    <mergeCell ref="B16:E16"/>
    <mergeCell ref="B17:E17"/>
    <mergeCell ref="B20:E20"/>
    <mergeCell ref="B18:E18"/>
    <mergeCell ref="B19:E19"/>
    <mergeCell ref="B12:E12"/>
    <mergeCell ref="A1:F1"/>
    <mergeCell ref="A2:F2"/>
    <mergeCell ref="A8:A9"/>
    <mergeCell ref="B8:E9"/>
    <mergeCell ref="A10:E10"/>
    <mergeCell ref="B11:E11"/>
    <mergeCell ref="A4:H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&amp;C6.c. sz. melléklet
a 21/2009. (VIII.27.) Ök. rendelethez&amp;R
6.c. sz. melléklet
</oddHeader>
    <oddFooter>&amp;L&amp;D&amp;C&amp;P</oddFooter>
  </headerFooter>
  <rowBreaks count="1" manualBreakCount="1">
    <brk id="48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SheetLayoutView="100" zoomScalePageLayoutView="0" workbookViewId="0" topLeftCell="A1">
      <selection activeCell="H28" sqref="H28"/>
    </sheetView>
  </sheetViews>
  <sheetFormatPr defaultColWidth="9.140625" defaultRowHeight="12.75"/>
  <cols>
    <col min="1" max="1" width="4.28125" style="406" customWidth="1"/>
    <col min="2" max="2" width="9.00390625" style="406" customWidth="1"/>
    <col min="3" max="3" width="9.140625" style="406" customWidth="1"/>
    <col min="4" max="4" width="12.8515625" style="406" customWidth="1"/>
    <col min="5" max="5" width="28.28125" style="406" customWidth="1"/>
    <col min="6" max="8" width="19.421875" style="406" customWidth="1"/>
    <col min="9" max="16384" width="9.140625" style="406" customWidth="1"/>
  </cols>
  <sheetData>
    <row r="1" spans="1:8" ht="12.75" customHeight="1">
      <c r="A1" s="1010"/>
      <c r="B1" s="1010"/>
      <c r="C1" s="1010"/>
      <c r="D1" s="1010"/>
      <c r="E1" s="1010"/>
      <c r="F1" s="1010"/>
      <c r="G1" s="405"/>
      <c r="H1" s="405"/>
    </row>
    <row r="2" spans="1:8" ht="16.5" customHeight="1">
      <c r="A2" s="1010" t="s">
        <v>387</v>
      </c>
      <c r="B2" s="1010"/>
      <c r="C2" s="1010"/>
      <c r="D2" s="1010"/>
      <c r="E2" s="1010"/>
      <c r="F2" s="1010"/>
      <c r="G2" s="1010"/>
      <c r="H2" s="1010"/>
    </row>
    <row r="3" spans="1:6" ht="12.75">
      <c r="A3" s="430"/>
      <c r="B3" s="430"/>
      <c r="C3" s="430"/>
      <c r="D3" s="430"/>
      <c r="E3" s="430"/>
      <c r="F3" s="430"/>
    </row>
    <row r="4" spans="1:6" ht="12.75">
      <c r="A4" s="430"/>
      <c r="B4" s="430"/>
      <c r="C4" s="430"/>
      <c r="D4" s="430"/>
      <c r="E4" s="430"/>
      <c r="F4" s="430"/>
    </row>
    <row r="5" spans="1:6" ht="12.75">
      <c r="A5" s="430"/>
      <c r="B5" s="430"/>
      <c r="C5" s="430"/>
      <c r="D5" s="430"/>
      <c r="E5" s="430"/>
      <c r="F5" s="430"/>
    </row>
    <row r="6" spans="1:8" ht="13.5" thickBot="1">
      <c r="A6" s="430"/>
      <c r="B6" s="430"/>
      <c r="C6" s="430"/>
      <c r="D6" s="430"/>
      <c r="E6" s="430"/>
      <c r="F6" s="448"/>
      <c r="G6" s="448"/>
      <c r="H6" s="448" t="s">
        <v>325</v>
      </c>
    </row>
    <row r="7" spans="1:8" ht="16.5" customHeight="1" thickTop="1">
      <c r="A7" s="940" t="s">
        <v>362</v>
      </c>
      <c r="B7" s="942" t="s">
        <v>363</v>
      </c>
      <c r="C7" s="942"/>
      <c r="D7" s="942"/>
      <c r="E7" s="942"/>
      <c r="F7" s="1011" t="s">
        <v>461</v>
      </c>
      <c r="G7" s="1011" t="s">
        <v>549</v>
      </c>
      <c r="H7" s="1011" t="s">
        <v>688</v>
      </c>
    </row>
    <row r="8" spans="1:8" ht="15.75" customHeight="1">
      <c r="A8" s="941"/>
      <c r="B8" s="943"/>
      <c r="C8" s="943"/>
      <c r="D8" s="943"/>
      <c r="E8" s="943"/>
      <c r="F8" s="1012"/>
      <c r="G8" s="1012"/>
      <c r="H8" s="1012"/>
    </row>
    <row r="9" spans="1:8" ht="12.75">
      <c r="A9" s="449" t="s">
        <v>83</v>
      </c>
      <c r="B9" s="971" t="s">
        <v>119</v>
      </c>
      <c r="C9" s="971"/>
      <c r="D9" s="971"/>
      <c r="E9" s="971"/>
      <c r="F9" s="450">
        <f>SUM(F10:F12)</f>
        <v>12189</v>
      </c>
      <c r="G9" s="450">
        <f>SUM(G10:G12)</f>
        <v>20130</v>
      </c>
      <c r="H9" s="450">
        <f>SUM(H10:H12)</f>
        <v>19369</v>
      </c>
    </row>
    <row r="10" spans="1:8" ht="12.75">
      <c r="A10" s="451" t="s">
        <v>3</v>
      </c>
      <c r="B10" s="1013" t="s">
        <v>121</v>
      </c>
      <c r="C10" s="1013"/>
      <c r="D10" s="1013"/>
      <c r="E10" s="1013"/>
      <c r="F10" s="452">
        <v>0</v>
      </c>
      <c r="G10" s="452">
        <v>7941</v>
      </c>
      <c r="H10" s="452">
        <v>10902</v>
      </c>
    </row>
    <row r="11" spans="1:8" ht="12.75">
      <c r="A11" s="453" t="s">
        <v>7</v>
      </c>
      <c r="B11" s="1014" t="s">
        <v>122</v>
      </c>
      <c r="C11" s="1014"/>
      <c r="D11" s="1014"/>
      <c r="E11" s="1014"/>
      <c r="F11" s="454">
        <v>11860</v>
      </c>
      <c r="G11" s="454">
        <v>11860</v>
      </c>
      <c r="H11" s="454">
        <v>8467</v>
      </c>
    </row>
    <row r="12" spans="1:8" ht="12.75">
      <c r="A12" s="453" t="s">
        <v>39</v>
      </c>
      <c r="B12" s="1014" t="s">
        <v>123</v>
      </c>
      <c r="C12" s="1014"/>
      <c r="D12" s="1014"/>
      <c r="E12" s="1014"/>
      <c r="F12" s="454">
        <v>329</v>
      </c>
      <c r="G12" s="454">
        <v>329</v>
      </c>
      <c r="H12" s="454">
        <v>0</v>
      </c>
    </row>
    <row r="13" spans="1:8" ht="12.75">
      <c r="A13" s="410" t="s">
        <v>85</v>
      </c>
      <c r="B13" s="971" t="s">
        <v>216</v>
      </c>
      <c r="C13" s="971"/>
      <c r="D13" s="971"/>
      <c r="E13" s="971"/>
      <c r="F13" s="455">
        <v>124532</v>
      </c>
      <c r="G13" s="455">
        <v>344865</v>
      </c>
      <c r="H13" s="455">
        <v>336681</v>
      </c>
    </row>
    <row r="14" spans="1:8" s="414" customFormat="1" ht="12.75">
      <c r="A14" s="410" t="s">
        <v>86</v>
      </c>
      <c r="B14" s="962" t="s">
        <v>388</v>
      </c>
      <c r="C14" s="949"/>
      <c r="D14" s="949"/>
      <c r="E14" s="950"/>
      <c r="F14" s="455">
        <v>0</v>
      </c>
      <c r="G14" s="455">
        <v>742</v>
      </c>
      <c r="H14" s="455">
        <v>59</v>
      </c>
    </row>
    <row r="15" spans="1:8" s="414" customFormat="1" ht="24.75" customHeight="1">
      <c r="A15" s="410" t="s">
        <v>88</v>
      </c>
      <c r="B15" s="1024" t="s">
        <v>266</v>
      </c>
      <c r="C15" s="1025"/>
      <c r="D15" s="1025"/>
      <c r="E15" s="1026"/>
      <c r="F15" s="455">
        <v>3800</v>
      </c>
      <c r="G15" s="455">
        <v>3800</v>
      </c>
      <c r="H15" s="455">
        <v>1625</v>
      </c>
    </row>
    <row r="16" spans="1:8" s="414" customFormat="1" ht="12.75">
      <c r="A16" s="456" t="s">
        <v>210</v>
      </c>
      <c r="B16" s="1016" t="s">
        <v>389</v>
      </c>
      <c r="C16" s="1016"/>
      <c r="D16" s="1016"/>
      <c r="E16" s="1016"/>
      <c r="F16" s="457">
        <v>865997</v>
      </c>
      <c r="G16" s="457">
        <v>978561</v>
      </c>
      <c r="H16" s="457">
        <v>978561</v>
      </c>
    </row>
    <row r="17" spans="1:8" ht="13.5" thickBot="1">
      <c r="A17" s="458"/>
      <c r="B17" s="1017" t="s">
        <v>380</v>
      </c>
      <c r="C17" s="1018"/>
      <c r="D17" s="1018"/>
      <c r="E17" s="1019"/>
      <c r="F17" s="459">
        <f>F9+SUM(F13:F16)</f>
        <v>1006518</v>
      </c>
      <c r="G17" s="459">
        <f>G9+SUM(G13:G16)</f>
        <v>1348098</v>
      </c>
      <c r="H17" s="459">
        <f>H9+SUM(H13:H16)</f>
        <v>1336295</v>
      </c>
    </row>
    <row r="18" ht="13.5" thickTop="1"/>
    <row r="19" ht="13.5" thickBot="1"/>
    <row r="20" spans="1:8" ht="18.75" customHeight="1" thickTop="1">
      <c r="A20" s="460" t="s">
        <v>0</v>
      </c>
      <c r="B20" s="1020" t="s">
        <v>390</v>
      </c>
      <c r="C20" s="1020"/>
      <c r="D20" s="1020"/>
      <c r="E20" s="1020"/>
      <c r="F20" s="461">
        <f>SUM(F21:F24)</f>
        <v>274564</v>
      </c>
      <c r="G20" s="461">
        <f>SUM(G21:G24)</f>
        <v>657236</v>
      </c>
      <c r="H20" s="461">
        <f>SUM(H21:H24)</f>
        <v>301853</v>
      </c>
    </row>
    <row r="21" spans="1:8" ht="12.75">
      <c r="A21" s="453" t="s">
        <v>120</v>
      </c>
      <c r="B21" s="1014" t="s">
        <v>391</v>
      </c>
      <c r="C21" s="1014"/>
      <c r="D21" s="1014"/>
      <c r="E21" s="1014"/>
      <c r="F21" s="454">
        <v>145669</v>
      </c>
      <c r="G21" s="454">
        <v>504526</v>
      </c>
      <c r="H21" s="454">
        <v>164759</v>
      </c>
    </row>
    <row r="22" spans="1:8" ht="12.75">
      <c r="A22" s="453" t="s">
        <v>7</v>
      </c>
      <c r="B22" s="1014" t="s">
        <v>392</v>
      </c>
      <c r="C22" s="1014"/>
      <c r="D22" s="1014"/>
      <c r="E22" s="1014"/>
      <c r="F22" s="454">
        <v>117655</v>
      </c>
      <c r="G22" s="454">
        <v>141321</v>
      </c>
      <c r="H22" s="454">
        <v>136945</v>
      </c>
    </row>
    <row r="23" spans="1:8" ht="12.75">
      <c r="A23" s="453" t="s">
        <v>39</v>
      </c>
      <c r="B23" s="1021" t="s">
        <v>393</v>
      </c>
      <c r="C23" s="1022"/>
      <c r="D23" s="1022"/>
      <c r="E23" s="1023"/>
      <c r="F23" s="454">
        <v>11240</v>
      </c>
      <c r="G23" s="454">
        <v>11389</v>
      </c>
      <c r="H23" s="454">
        <v>149</v>
      </c>
    </row>
    <row r="24" spans="1:8" ht="12.75">
      <c r="A24" s="462" t="s">
        <v>27</v>
      </c>
      <c r="B24" s="463" t="s">
        <v>394</v>
      </c>
      <c r="C24" s="464"/>
      <c r="D24" s="464"/>
      <c r="E24" s="465"/>
      <c r="F24" s="466">
        <v>0</v>
      </c>
      <c r="G24" s="466">
        <v>0</v>
      </c>
      <c r="H24" s="466">
        <v>0</v>
      </c>
    </row>
    <row r="25" spans="1:8" ht="12.75">
      <c r="A25" s="410" t="s">
        <v>79</v>
      </c>
      <c r="B25" s="420" t="s">
        <v>395</v>
      </c>
      <c r="C25" s="411"/>
      <c r="D25" s="411"/>
      <c r="E25" s="412"/>
      <c r="F25" s="455">
        <v>62000</v>
      </c>
      <c r="G25" s="455">
        <v>62000</v>
      </c>
      <c r="H25" s="455">
        <v>62000</v>
      </c>
    </row>
    <row r="26" spans="1:8" s="414" customFormat="1" ht="12.75">
      <c r="A26" s="410" t="s">
        <v>83</v>
      </c>
      <c r="B26" s="962" t="s">
        <v>396</v>
      </c>
      <c r="C26" s="949"/>
      <c r="D26" s="949"/>
      <c r="E26" s="950"/>
      <c r="F26" s="455">
        <v>6500</v>
      </c>
      <c r="G26" s="455">
        <v>6500</v>
      </c>
      <c r="H26" s="455">
        <v>0</v>
      </c>
    </row>
    <row r="27" spans="1:8" s="414" customFormat="1" ht="12.75">
      <c r="A27" s="410" t="s">
        <v>86</v>
      </c>
      <c r="B27" s="962" t="s">
        <v>397</v>
      </c>
      <c r="C27" s="949"/>
      <c r="D27" s="949"/>
      <c r="E27" s="950"/>
      <c r="F27" s="455">
        <v>759277</v>
      </c>
      <c r="G27" s="455">
        <v>754526</v>
      </c>
      <c r="H27" s="455">
        <v>0</v>
      </c>
    </row>
    <row r="28" spans="1:8" ht="13.5" thickBot="1">
      <c r="A28" s="458"/>
      <c r="B28" s="965" t="s">
        <v>386</v>
      </c>
      <c r="C28" s="965"/>
      <c r="D28" s="965"/>
      <c r="E28" s="965"/>
      <c r="F28" s="459">
        <f>F20+SUM(F25:F27)</f>
        <v>1102341</v>
      </c>
      <c r="G28" s="459">
        <f>G20+SUM(G25:G27)</f>
        <v>1480262</v>
      </c>
      <c r="H28" s="459">
        <f>H20+SUM(H25:H27)</f>
        <v>363853</v>
      </c>
    </row>
    <row r="29" ht="13.5" thickTop="1"/>
    <row r="47" spans="1:6" ht="12.75">
      <c r="A47" s="1015"/>
      <c r="B47" s="1015"/>
      <c r="C47" s="1015"/>
      <c r="D47" s="1015"/>
      <c r="E47" s="1015"/>
      <c r="F47" s="1015"/>
    </row>
  </sheetData>
  <sheetProtection/>
  <mergeCells count="24">
    <mergeCell ref="A2:H2"/>
    <mergeCell ref="G7:G8"/>
    <mergeCell ref="B23:E23"/>
    <mergeCell ref="B26:E26"/>
    <mergeCell ref="B27:E27"/>
    <mergeCell ref="B22:E22"/>
    <mergeCell ref="B14:E14"/>
    <mergeCell ref="B15:E15"/>
    <mergeCell ref="A47:F47"/>
    <mergeCell ref="B16:E16"/>
    <mergeCell ref="B17:E17"/>
    <mergeCell ref="B20:E20"/>
    <mergeCell ref="B21:E21"/>
    <mergeCell ref="H7:H8"/>
    <mergeCell ref="A1:F1"/>
    <mergeCell ref="A7:A8"/>
    <mergeCell ref="B7:E8"/>
    <mergeCell ref="F7:F8"/>
    <mergeCell ref="B9:E9"/>
    <mergeCell ref="B28:E28"/>
    <mergeCell ref="B10:E10"/>
    <mergeCell ref="B11:E11"/>
    <mergeCell ref="B12:E12"/>
    <mergeCell ref="B13:E1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1" r:id="rId1"/>
  <headerFooter alignWithMargins="0">
    <oddHeader>&amp;C7.a. sz. melléklet
a 21/2009. (VIII.27.) Ök. rendelethez&amp;R
7.a. sz. melléklet</oddHeader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Mór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Hartvichné Schmidt Hajnalka</dc:creator>
  <cp:keywords/>
  <dc:description/>
  <cp:lastModifiedBy>tmoni</cp:lastModifiedBy>
  <cp:lastPrinted>2009-09-07T13:06:52Z</cp:lastPrinted>
  <dcterms:created xsi:type="dcterms:W3CDTF">2005-01-26T11:29:16Z</dcterms:created>
  <dcterms:modified xsi:type="dcterms:W3CDTF">2009-09-07T13:19:48Z</dcterms:modified>
  <cp:category/>
  <cp:version/>
  <cp:contentType/>
  <cp:contentStatus/>
</cp:coreProperties>
</file>