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396" yWindow="135" windowWidth="15480" windowHeight="7635" firstSheet="12" activeTab="15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a. sz. melléklet" sheetId="6" r:id="rId6"/>
    <sheet name="6.b. sz.melléklet" sheetId="7" r:id="rId7"/>
    <sheet name="6.c. sz.melléklet" sheetId="8" r:id="rId8"/>
    <sheet name="7.a. sz. melléklet" sheetId="9" r:id="rId9"/>
    <sheet name="7.b. sz.melléklet" sheetId="10" r:id="rId10"/>
    <sheet name="7.c. sz.melléklet" sheetId="11" r:id="rId11"/>
    <sheet name="8. sz. melléklet" sheetId="12" r:id="rId12"/>
    <sheet name="9. sz. melléklet" sheetId="13" r:id="rId13"/>
    <sheet name="10. sz.melléklet" sheetId="14" r:id="rId14"/>
    <sheet name="11. sz. melléklet" sheetId="15" r:id="rId15"/>
    <sheet name="12. sz. melléklet" sheetId="16" r:id="rId16"/>
  </sheets>
  <definedNames>
    <definedName name="_xlnm.Print_Titles" localSheetId="0">'1. sz. melléklet'!$1:$4</definedName>
    <definedName name="_xlnm.Print_Titles" localSheetId="1">'2. sz. melléklet'!$2:$5</definedName>
    <definedName name="_xlnm.Print_Area" localSheetId="0">'1. sz. melléklet'!$A$1:$J$459</definedName>
    <definedName name="_xlnm.Print_Area" localSheetId="13">'10. sz.melléklet'!$A$1:$O$26</definedName>
    <definedName name="_xlnm.Print_Area" localSheetId="14">'11. sz. melléklet'!$A$1:$G$50</definedName>
    <definedName name="_xlnm.Print_Area" localSheetId="15">'12. sz. melléklet'!$A$1:$G$45</definedName>
    <definedName name="_xlnm.Print_Area" localSheetId="1">'2. sz. melléklet'!$A$1:$H$704</definedName>
    <definedName name="_xlnm.Print_Area" localSheetId="6">'6.b. sz.melléklet'!$A$1:$G$48</definedName>
    <definedName name="_xlnm.Print_Area" localSheetId="7">'6.c. sz.melléklet'!$A$1:$G$48</definedName>
    <definedName name="_xlnm.Print_Area" localSheetId="8">'7.a. sz. melléklet'!$A$1:$G$47</definedName>
    <definedName name="_xlnm.Print_Area" localSheetId="9">'7.b. sz.melléklet'!$A$1:$G$28</definedName>
    <definedName name="_xlnm.Print_Area" localSheetId="10">'7.c. sz.melléklet'!$A$1:$G$29</definedName>
    <definedName name="_xlnm.Print_Area" localSheetId="11">'8. sz. melléklet'!$A$1:$J$124</definedName>
    <definedName name="_xlnm.Print_Area" localSheetId="12">'9. sz. melléklet'!$A$1:$D$18</definedName>
  </definedNames>
  <calcPr fullCalcOnLoad="1"/>
</workbook>
</file>

<file path=xl/sharedStrings.xml><?xml version="1.0" encoding="utf-8"?>
<sst xmlns="http://schemas.openxmlformats.org/spreadsheetml/2006/main" count="2638" uniqueCount="674">
  <si>
    <t>I.</t>
  </si>
  <si>
    <t>Polgármesteri Hivatal</t>
  </si>
  <si>
    <t>Kisegítő mezőgazdasági szolgáltatás (014034)</t>
  </si>
  <si>
    <t>1.</t>
  </si>
  <si>
    <t>Működési költségvetés</t>
  </si>
  <si>
    <t>Dologi kiadások</t>
  </si>
  <si>
    <t>Közutak, hidak, alagutak üzemeltetése (631211)</t>
  </si>
  <si>
    <t>2.</t>
  </si>
  <si>
    <t>Felhalmozási költségvetés</t>
  </si>
  <si>
    <t>2.1.</t>
  </si>
  <si>
    <t>Beruházás</t>
  </si>
  <si>
    <t>-</t>
  </si>
  <si>
    <t>2.2.</t>
  </si>
  <si>
    <t>Felújítás</t>
  </si>
  <si>
    <t>1.3.</t>
  </si>
  <si>
    <t>MÓR VÁROSI ÖNKORMÁNYZAT KIADÁSAI</t>
  </si>
  <si>
    <t>Kiemelt előirányzat neve / száma</t>
  </si>
  <si>
    <t>eFt-ban</t>
  </si>
  <si>
    <t>Saját, vagy bérelt ingatlan hasznosítása (701015)</t>
  </si>
  <si>
    <t>1.1.</t>
  </si>
  <si>
    <t>Személyi juttatások</t>
  </si>
  <si>
    <t>1.2.</t>
  </si>
  <si>
    <t>Munkaadókat terhelő járulék</t>
  </si>
  <si>
    <t>1.4.</t>
  </si>
  <si>
    <t>Működési célú pénzeszközátadás</t>
  </si>
  <si>
    <t>Beruházások</t>
  </si>
  <si>
    <t>2.3.</t>
  </si>
  <si>
    <t>4.</t>
  </si>
  <si>
    <t>Kölcsönök</t>
  </si>
  <si>
    <t>4.2.</t>
  </si>
  <si>
    <t>Felhalmozási célú támogatási kölcsönök</t>
  </si>
  <si>
    <t>Ingatlankezelés, forgalmazás (702012)</t>
  </si>
  <si>
    <t>Területi, körzeti igazgatási szervek tevékenysége (751142)</t>
  </si>
  <si>
    <t>Munkaadókat terhelő járulékok</t>
  </si>
  <si>
    <t>Önkormányzati igazgatási tevékenység (751153)</t>
  </si>
  <si>
    <t>Személyi juttatás</t>
  </si>
  <si>
    <t>Pénzeszközátadás, egyéb támogatás</t>
  </si>
  <si>
    <t>Felújítások</t>
  </si>
  <si>
    <t>Felhalmozási célú pénzeszközátadás</t>
  </si>
  <si>
    <t>3.</t>
  </si>
  <si>
    <t>Pénzügyi befektetések kiadásai</t>
  </si>
  <si>
    <t>4.1.</t>
  </si>
  <si>
    <t>Működési célú támogatási kölcsönök</t>
  </si>
  <si>
    <t>5.</t>
  </si>
  <si>
    <t>Hiteltartozás törlesztése</t>
  </si>
  <si>
    <t>5.1.</t>
  </si>
  <si>
    <t>5.2.</t>
  </si>
  <si>
    <t xml:space="preserve">6. </t>
  </si>
  <si>
    <t>Céltartalékok</t>
  </si>
  <si>
    <t>7.</t>
  </si>
  <si>
    <t>Általános tartalékok</t>
  </si>
  <si>
    <t>Helyi kisebbségi önkormányzatok igazgatási tevékenysége (751164)</t>
  </si>
  <si>
    <t>Német Kisebbségi Önkormányzat</t>
  </si>
  <si>
    <t>Személyi jellegű kiadások</t>
  </si>
  <si>
    <t>Cigány Kisebbségi Önkormányzat</t>
  </si>
  <si>
    <t>6.</t>
  </si>
  <si>
    <t>Tűzvédelem, katasztrófa elhárítás (751669)</t>
  </si>
  <si>
    <t xml:space="preserve">- </t>
  </si>
  <si>
    <t>Polgárvédelmi tevékenység (751670)</t>
  </si>
  <si>
    <t>Városi és községgazdálkodási szolgáltatás (751845)</t>
  </si>
  <si>
    <t>Települési vízellátás és vízminőség védelem (751856)</t>
  </si>
  <si>
    <t>Közvilágítási feladatok (751878)</t>
  </si>
  <si>
    <t>Gazdasági és Területfejlesztési feladatok (751889)</t>
  </si>
  <si>
    <t>Pályázati önerő, egyéb</t>
  </si>
  <si>
    <t>Állategészségügyi tevékenység (852018)</t>
  </si>
  <si>
    <t>Munkanélküliek jövedelempótló támogatása</t>
  </si>
  <si>
    <t>Rendszeres szociális segélyezés</t>
  </si>
  <si>
    <t>Időskorúak járadéka</t>
  </si>
  <si>
    <t>Átmeneti segélyezés</t>
  </si>
  <si>
    <t>Rendkívüli gyermekvédelmi támogatás</t>
  </si>
  <si>
    <t>Szennyvízelvezetés, kezelés (901116)</t>
  </si>
  <si>
    <t>Komposztáló tervezés</t>
  </si>
  <si>
    <t>Sportintézmények működtetése (924014)</t>
  </si>
  <si>
    <t>Temetkezés és ehhez kapcsolódó szolgáltatás (930316)</t>
  </si>
  <si>
    <t>Fürdő és strand szolgáltatás (930910)</t>
  </si>
  <si>
    <t>Polgármesteri Hivatal összesen</t>
  </si>
  <si>
    <t>Pénzügyi befektetések</t>
  </si>
  <si>
    <t>Hiteltörlesztés</t>
  </si>
  <si>
    <t>Általános tartalék</t>
  </si>
  <si>
    <t>II.</t>
  </si>
  <si>
    <t>Petőfi Sándor Általános Iskola</t>
  </si>
  <si>
    <t>1.5.</t>
  </si>
  <si>
    <t>Ellátottak pénzbeni juttatásai</t>
  </si>
  <si>
    <t>III.</t>
  </si>
  <si>
    <t>Dr. Zimmermann Ágoston Általános Iskola</t>
  </si>
  <si>
    <t>IV.</t>
  </si>
  <si>
    <t>V.</t>
  </si>
  <si>
    <t>Napsugár Óvoda</t>
  </si>
  <si>
    <t>VI.</t>
  </si>
  <si>
    <t>Mór Városi Önkormányzat Intézményi Gondnokság</t>
  </si>
  <si>
    <t>Ellátó szervezet működése</t>
  </si>
  <si>
    <t>Parkfenntartási tevékenység</t>
  </si>
  <si>
    <t>Közcélú foglalkoztatás</t>
  </si>
  <si>
    <t>Védőnői Szolgálat</t>
  </si>
  <si>
    <t>Iskola-egészségügyi Szolgálat</t>
  </si>
  <si>
    <t>Háziorvosi Szolgálat</t>
  </si>
  <si>
    <t>Mór Városi Önkormányzat Intézményi Gondnokság összesen</t>
  </si>
  <si>
    <t>VII.</t>
  </si>
  <si>
    <t>Kórház-Rendelőintézet összesen:</t>
  </si>
  <si>
    <t>II-VII. Intézmények összesen:</t>
  </si>
  <si>
    <t>I. Működési bevételek</t>
  </si>
  <si>
    <t>Intézményi működési bevételek</t>
  </si>
  <si>
    <t>MÓR VÁROSI ÖNKORMÁNYZAT BEVÉTELEI</t>
  </si>
  <si>
    <t>Helyi adók</t>
  </si>
  <si>
    <t>Magánszemélyek kommunális adója</t>
  </si>
  <si>
    <t>Iparűzési adó</t>
  </si>
  <si>
    <t>Átengedett központi adók</t>
  </si>
  <si>
    <t>SZJA helyben maradó része</t>
  </si>
  <si>
    <t>Gépjárműadó</t>
  </si>
  <si>
    <t>Bírságok, pótlékok és egyéb sajátos bevételek</t>
  </si>
  <si>
    <t>Önkormányzati lakások lakbérbevétele</t>
  </si>
  <si>
    <t>Önkormányzati egyéb helyiségek bérbeadásából származó bevételek</t>
  </si>
  <si>
    <t>Környezetvédelmi bírság</t>
  </si>
  <si>
    <t>Egyéb sajátos bevétel</t>
  </si>
  <si>
    <t>Talajterhelési díj</t>
  </si>
  <si>
    <t>Támogatások</t>
  </si>
  <si>
    <t>Központosított előirányzatok</t>
  </si>
  <si>
    <t>Kisebbségi önkormányzatok támogatása</t>
  </si>
  <si>
    <t>Normatív kötött felhasználású támogatások</t>
  </si>
  <si>
    <t>Felhalmozási és tőke jellegű bevételek</t>
  </si>
  <si>
    <t xml:space="preserve">1. </t>
  </si>
  <si>
    <t>Tárgyi eszközök, immateriális javak értékesítése</t>
  </si>
  <si>
    <t>Önkormányzatok sajátos felhalmozási és tőkebevételei</t>
  </si>
  <si>
    <t>Pénzügyi befektetések bevételei</t>
  </si>
  <si>
    <t>Működési célú pénzeszközátvétel</t>
  </si>
  <si>
    <t>Felhalmozási célú pénzeszköz átvétel</t>
  </si>
  <si>
    <t>Első lakáshoz jutók támogatásának visszatérülése</t>
  </si>
  <si>
    <t>Működési célú hitel</t>
  </si>
  <si>
    <t>Felhalmozási célú hitel</t>
  </si>
  <si>
    <t>Pénzforgalom nélküli bevételek</t>
  </si>
  <si>
    <t>Előző évi pénzmaradvány igénybevétele</t>
  </si>
  <si>
    <t>Móri Német Kisebbségi Önkormányzat</t>
  </si>
  <si>
    <t>Működési bevételek</t>
  </si>
  <si>
    <t>Móri Cigány Kisebbségi Önkormányzat</t>
  </si>
  <si>
    <t>Polgármesteri Hivatal bevételei összesen</t>
  </si>
  <si>
    <t>Önkormányzatok sajátos működési bevétele</t>
  </si>
  <si>
    <t>Intézményi Gondnokság</t>
  </si>
  <si>
    <t>Ellátó szervezet</t>
  </si>
  <si>
    <t>Parkfenntartás</t>
  </si>
  <si>
    <t>Iskolaegészségügyi Szolgálat</t>
  </si>
  <si>
    <t>Városi Kórház - Rendelőintézet</t>
  </si>
  <si>
    <t>Intézmények bevételei összesen</t>
  </si>
  <si>
    <t>Mór Városi Önkormányzat bevételei összesen</t>
  </si>
  <si>
    <t>Szociális Alapszolgáltatási Központ</t>
  </si>
  <si>
    <t>Rendszeres szociális pénzbeni ellátás (853311)</t>
  </si>
  <si>
    <t>Normatív lakásfenntartási támogatás</t>
  </si>
  <si>
    <t>Egyéb lakásfenntartási támogatás</t>
  </si>
  <si>
    <t>Rendszeres gyermekvédelmi pénzbeni ellátások (853 322)</t>
  </si>
  <si>
    <t>Normatív rendszeres gyermekvédelmi támogatás</t>
  </si>
  <si>
    <t>Eseti gyermekvédelmi támogatás</t>
  </si>
  <si>
    <t>Munkanélküli ellátások (853 333)</t>
  </si>
  <si>
    <t>Eseti pénzbeni szociális ellátások (853 344)</t>
  </si>
  <si>
    <t>Köztemetés és temetési segély</t>
  </si>
  <si>
    <t>Közgyógyellátási igazolvány</t>
  </si>
  <si>
    <t>Eseti pénzbeni gyermekvédelmi támogatás (853 355)</t>
  </si>
  <si>
    <t>1.1</t>
  </si>
  <si>
    <t>Hatósági jogkörhöz köthető működési bevétel</t>
  </si>
  <si>
    <t>Egyéb saját bevétel</t>
  </si>
  <si>
    <t>Áfabevételek, visszatérülések</t>
  </si>
  <si>
    <t>Hozam és kamatbevételek</t>
  </si>
  <si>
    <t>Működési célú pénzeszköz átvétel</t>
  </si>
  <si>
    <t>Intézményi működési bevétel</t>
  </si>
  <si>
    <t>Jövedelemkülönbség mértéklése</t>
  </si>
  <si>
    <t>Pótlékok, bírságok</t>
  </si>
  <si>
    <t>Önkormányzat költségvetési támogatása</t>
  </si>
  <si>
    <t>Normatív hozzájárulások</t>
  </si>
  <si>
    <t>Kiegészítő támogatás egyes szociális feladatokhoz</t>
  </si>
  <si>
    <t>Önkormányzati lakások értékesítése</t>
  </si>
  <si>
    <t>Önkormányzati lakótelek értékesítése</t>
  </si>
  <si>
    <t>Privatizációból származó bevételek</t>
  </si>
  <si>
    <t>Támogatási kölcsönök visszatérülése, igénybevétele</t>
  </si>
  <si>
    <t>Hitelek felvétele</t>
  </si>
  <si>
    <t>Intézmények elvonható pénzmaradványa</t>
  </si>
  <si>
    <t>1.6.</t>
  </si>
  <si>
    <t>Házi Orvosi Szolgálat</t>
  </si>
  <si>
    <t>Előző évi pénzmaradvány átadása</t>
  </si>
  <si>
    <t>1.7.</t>
  </si>
  <si>
    <t>Támogatás értékű működési kiadás</t>
  </si>
  <si>
    <t>Pénzeszközátadás</t>
  </si>
  <si>
    <t>Immateriális javak értékesítése</t>
  </si>
  <si>
    <t>Támogatási értékű működési kiadás</t>
  </si>
  <si>
    <t>Szociális nyári étkeztetés</t>
  </si>
  <si>
    <t>Mór Városi Önkormányzat összesen</t>
  </si>
  <si>
    <t>Előző évi maradvány visszafizetés</t>
  </si>
  <si>
    <t>előirányzat</t>
  </si>
  <si>
    <t>Idegenforgalmi adó</t>
  </si>
  <si>
    <t>Kiegészítő támogatás egyes közoktatási feladatokhoz</t>
  </si>
  <si>
    <t>Föld értékesítés</t>
  </si>
  <si>
    <t>Első lakáshoz jutók támogatása</t>
  </si>
  <si>
    <t>Piaci fejlesztési hitel (óvadéki díja)</t>
  </si>
  <si>
    <t>Adósságkezelési szolgáltatás</t>
  </si>
  <si>
    <t>Városközpont rehabilitáció III. ütem</t>
  </si>
  <si>
    <t>Helyi védettség alatt lévő épületek felújításának támogatása</t>
  </si>
  <si>
    <t>Városi lámpa helybővítés</t>
  </si>
  <si>
    <t>2.1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</si>
  <si>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</si>
  <si>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</si>
  <si>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</si>
  <si>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</si>
  <si>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</si>
  <si>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</si>
  <si>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</si>
  <si>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</si>
  <si>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</si>
  <si>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2.3.4.</t>
  </si>
  <si>
    <t>2.3.5.</t>
  </si>
  <si>
    <t>2.3.6.</t>
  </si>
  <si>
    <t>Ingatlanok értékesítése (föld nélkül)</t>
  </si>
  <si>
    <t>Támogatás értékű bevételek</t>
  </si>
  <si>
    <t>Véglegesen átvett pénzeszközök</t>
  </si>
  <si>
    <t>VIII.</t>
  </si>
  <si>
    <t>IX.</t>
  </si>
  <si>
    <t>Önkormányzati támogatás</t>
  </si>
  <si>
    <t>Normatív hozzájárulás</t>
  </si>
  <si>
    <t>Támogatásértékű működési bevétel</t>
  </si>
  <si>
    <t>Támogatásértékű bevételek</t>
  </si>
  <si>
    <t>Támogatásértékű felhalmozási bevétel</t>
  </si>
  <si>
    <t>Tájékoztatásul: Önkormányzati támogatás</t>
  </si>
  <si>
    <t>Piaci alapú fejlesztési hitel</t>
  </si>
  <si>
    <t>Átütemezett fejlesztési hitel</t>
  </si>
  <si>
    <t xml:space="preserve"> </t>
  </si>
  <si>
    <t>1. sz. melléklet</t>
  </si>
  <si>
    <t>2. sz. melléklet</t>
  </si>
  <si>
    <t>8.</t>
  </si>
  <si>
    <t>Otthonteremtési támogatás</t>
  </si>
  <si>
    <t xml:space="preserve">Dologi kiadások: </t>
  </si>
  <si>
    <t>Dologi kiadások:</t>
  </si>
  <si>
    <t>9.</t>
  </si>
  <si>
    <t>Támogatás értékű működési bevételek</t>
  </si>
  <si>
    <t xml:space="preserve"> -</t>
  </si>
  <si>
    <t xml:space="preserve"> 1.2.</t>
  </si>
  <si>
    <t>Munkaadót terhelő járulék</t>
  </si>
  <si>
    <t>Személyi jellegű</t>
  </si>
  <si>
    <t xml:space="preserve"> 1.5.</t>
  </si>
  <si>
    <t xml:space="preserve">Ellátottak pénzbeni juttatása </t>
  </si>
  <si>
    <t xml:space="preserve"> 2.2.</t>
  </si>
  <si>
    <t xml:space="preserve"> 1.1.</t>
  </si>
  <si>
    <t xml:space="preserve"> 1.3.</t>
  </si>
  <si>
    <t xml:space="preserve"> 2.3.</t>
  </si>
  <si>
    <t>10.</t>
  </si>
  <si>
    <t>Egyszeri gyermekvédelmi támogatás</t>
  </si>
  <si>
    <t>Pitypang Óvoda</t>
  </si>
  <si>
    <t>Konyha</t>
  </si>
  <si>
    <t>Támogatás értékű felhalmozási kiadás</t>
  </si>
  <si>
    <t>Újszülöttek támogatása</t>
  </si>
  <si>
    <t>Települési hulladékok kezelése (902113)</t>
  </si>
  <si>
    <t>Városi középületek akadálymentesítése</t>
  </si>
  <si>
    <t>2.4.</t>
  </si>
  <si>
    <t>2007 évi módosított</t>
  </si>
  <si>
    <t>2007. évi</t>
  </si>
  <si>
    <t>teljesítés</t>
  </si>
  <si>
    <t>2.3.7.</t>
  </si>
  <si>
    <t>Építésrendészeti bírság</t>
  </si>
  <si>
    <t>- Feladatmutatóhoz kötött</t>
  </si>
  <si>
    <t>- Lakosságszámhoz kötött</t>
  </si>
  <si>
    <t>- Pedagógus szakvizsga</t>
  </si>
  <si>
    <t>- Rendszeres szociális segély</t>
  </si>
  <si>
    <t>- Időskorúak járadéka</t>
  </si>
  <si>
    <t>- Ápolási díj</t>
  </si>
  <si>
    <t>- Adósságkezelő szolgáltatás</t>
  </si>
  <si>
    <t>- Lakásfenntartási támogatás</t>
  </si>
  <si>
    <t>Osztalékok és hozamok</t>
  </si>
  <si>
    <t>- Ápolási szakvélemény</t>
  </si>
  <si>
    <t>Wekerle S. u., Szabadság tér rehabilitációja</t>
  </si>
  <si>
    <t>Közműfejlesztési hozzájárulás</t>
  </si>
  <si>
    <t>Befektetési célú kötvény kibocsátás</t>
  </si>
  <si>
    <t>Hivatásos Önkormányzati Tűzoltóság</t>
  </si>
  <si>
    <t>Támogatási kölcsönök visszatérülése, igénybevétele, értékpapírok kibocsátásának bevétele</t>
  </si>
  <si>
    <t xml:space="preserve">Iparűzési adó </t>
  </si>
  <si>
    <t>Működési célú céltartalék</t>
  </si>
  <si>
    <t>Fejlesztési célú céltartalék</t>
  </si>
  <si>
    <t>Kötvénykibocsátás bevétele</t>
  </si>
  <si>
    <t>Alanyi jogon járó ápolási díj</t>
  </si>
  <si>
    <t>Fokozott ápolási díj</t>
  </si>
  <si>
    <t>Ápolási díj helyi szociális rendelet alapján</t>
  </si>
  <si>
    <t>Iskolakezdési támogatás</t>
  </si>
  <si>
    <t>Ellátottak pénzbeni juttatása</t>
  </si>
  <si>
    <t>- Pedagógiai szakszolgálat</t>
  </si>
  <si>
    <t>- Közcélú foglalkoztatás</t>
  </si>
  <si>
    <t>- Szociális továbbképzés</t>
  </si>
  <si>
    <t>- Hivatásos Önkormányzati Tűzoltóság</t>
  </si>
  <si>
    <t>Volán helyi tömegközlekedés támogatása</t>
  </si>
  <si>
    <t>Közművelődési Közalapítvány támogatása</t>
  </si>
  <si>
    <t>Egyéb szervezetek támogatása</t>
  </si>
  <si>
    <t>Megyei Területi Fejlesztési Tanács működési támogatása</t>
  </si>
  <si>
    <t>Felsőoktatási ösztöndíj</t>
  </si>
  <si>
    <t>Tehetséggondozó program</t>
  </si>
  <si>
    <t>Nevelési Tanácsadó működési támogatása</t>
  </si>
  <si>
    <t>Szent Erzsébet Római Katolikus Általános Iskola működési támogatás</t>
  </si>
  <si>
    <t>Szent Erzsébet Római Katolikus Általános Iskola nyári tábor támogatás</t>
  </si>
  <si>
    <t>Nagytérségi hulladékgazdálkodás</t>
  </si>
  <si>
    <t>Móri Többcélú Kistérségi Társulás működési támogatás</t>
  </si>
  <si>
    <t>Radnóti Miklós Ált. Iskola működési támogatás</t>
  </si>
  <si>
    <t>Házi orvosi ügyelet működési támogatás</t>
  </si>
  <si>
    <t>Radnóti Miklós Ált. Iskola iskolatej program támogatása</t>
  </si>
  <si>
    <t>Móri Rendőrkapitányság támogatása</t>
  </si>
  <si>
    <t>Pénzügyi Katasztrófa Alap</t>
  </si>
  <si>
    <t>Nem móri önkormányzat felügyelete alá tartozó móri intézmények uszoda bérletek vásárlása</t>
  </si>
  <si>
    <t>5.3.</t>
  </si>
  <si>
    <t>ÖKIF hitel</t>
  </si>
  <si>
    <t>Támogatási célú működési kiadás</t>
  </si>
  <si>
    <t>Választási feladatok (751186)</t>
  </si>
  <si>
    <t>Támogatás értékű működési bevétel</t>
  </si>
  <si>
    <t>Intézményi kisösszegű felújítás</t>
  </si>
  <si>
    <t>MS SQL adatkezelőre áttérés</t>
  </si>
  <si>
    <t>Intézmények pályázati önerő</t>
  </si>
  <si>
    <t>Ivóvíz kutak kialakítása</t>
  </si>
  <si>
    <t>Természetben nyújtott szociális ellátások: iskolatej</t>
  </si>
  <si>
    <t>6.1.</t>
  </si>
  <si>
    <t>6.2.</t>
  </si>
  <si>
    <t>Út, járda és buszperon építések</t>
  </si>
  <si>
    <t>Út, járda felújítások</t>
  </si>
  <si>
    <t>Nem lakáscélú helyiségek felújítása</t>
  </si>
  <si>
    <t>Bérlakások felújítása</t>
  </si>
  <si>
    <t>3.1.</t>
  </si>
  <si>
    <t>Mórhő Kft. jegyzett tőke emelés</t>
  </si>
  <si>
    <t>Közvilágítás kiépítése a Református templom melletti közben</t>
  </si>
  <si>
    <t>Csapadékvíz elvezető rendszerek, árokburkolatok felújítása</t>
  </si>
  <si>
    <t>2009. évi</t>
  </si>
  <si>
    <t>Pászti Miklós Alapfokú Művészetoktatási Intézmény</t>
  </si>
  <si>
    <t>Radó Antal Könyvtár és Művelődési Központ</t>
  </si>
  <si>
    <t>Nefelejcs Bölcsőde</t>
  </si>
  <si>
    <t>Meseház Óvoda</t>
  </si>
  <si>
    <t xml:space="preserve">Pászti Miklós Alapfokú Művészetoktatási Intézmény </t>
  </si>
  <si>
    <t xml:space="preserve">MÓR VÁROSI ÖNKORMÁNYZAT </t>
  </si>
  <si>
    <t>2009. évi költségvetési mérlege</t>
  </si>
  <si>
    <t>adatok eFt-ban</t>
  </si>
  <si>
    <t xml:space="preserve">BEVÉTELEK </t>
  </si>
  <si>
    <t xml:space="preserve">2009. évi </t>
  </si>
  <si>
    <t xml:space="preserve">KIADÁSOK </t>
  </si>
  <si>
    <t xml:space="preserve">előirányzat </t>
  </si>
  <si>
    <t xml:space="preserve">I. </t>
  </si>
  <si>
    <t xml:space="preserve">Működési bevételek </t>
  </si>
  <si>
    <t xml:space="preserve">1. Intézményi működési bevétel </t>
  </si>
  <si>
    <t>2. Önkormányzatok sajátos működési bevétele</t>
  </si>
  <si>
    <t>1. Beruházások</t>
  </si>
  <si>
    <t>1. Normatív hozzájárulás</t>
  </si>
  <si>
    <t>2. Felújítások</t>
  </si>
  <si>
    <t>2. Központosított előirányzatok</t>
  </si>
  <si>
    <t>3. Felhalmozási célú pénzeszközátadások</t>
  </si>
  <si>
    <t>3. Normatív kötött felhasználású támogatások</t>
  </si>
  <si>
    <t>4. Támogatás értékű felhalmozási kiadás</t>
  </si>
  <si>
    <t xml:space="preserve">Felhalmozási és tőkejellegű bevételek </t>
  </si>
  <si>
    <t>5. Pénzügyi befektetések</t>
  </si>
  <si>
    <t>1. Tárgyi eszközök, immateriális javak ért.</t>
  </si>
  <si>
    <t>2. Pénzügyi befektetések bevételei</t>
  </si>
  <si>
    <t>3. Önkormányzatok sajátos felhalmozási bev.</t>
  </si>
  <si>
    <t>1. Támogatás értékű működési bevétel</t>
  </si>
  <si>
    <t>2. Támogatás értékű felhalmozási bevétel</t>
  </si>
  <si>
    <t>1. Működési</t>
  </si>
  <si>
    <t xml:space="preserve">V. </t>
  </si>
  <si>
    <t>2. Fejlesztési</t>
  </si>
  <si>
    <t>1. Működési célú pénzeszköz átvétel</t>
  </si>
  <si>
    <t>2. Felhalmozási célú pénzeszköz átvétel</t>
  </si>
  <si>
    <t>1.Támogatási kölcsönök visszatérülése</t>
  </si>
  <si>
    <t>1. Működési célú hitel</t>
  </si>
  <si>
    <t xml:space="preserve">1. Működési célú </t>
  </si>
  <si>
    <t>2. Felhalmozási célú</t>
  </si>
  <si>
    <t xml:space="preserve">BEVÉTELEK ÖSSZESEN: </t>
  </si>
  <si>
    <t xml:space="preserve">KIADÁSOK ÖSSZESEN: </t>
  </si>
  <si>
    <t>4. Pénzügyi befektetések</t>
  </si>
  <si>
    <t>Támogatási kölcsönök visszatérülése</t>
  </si>
  <si>
    <t xml:space="preserve"> Mór Városi Önkormányzat 2009. évi működési célú bevételei és kiadásai</t>
  </si>
  <si>
    <t>ezer Ft-ban</t>
  </si>
  <si>
    <t>Sor-sz.</t>
  </si>
  <si>
    <t>Megnevezés</t>
  </si>
  <si>
    <t>BEVÉTELEK</t>
  </si>
  <si>
    <t>I.1.</t>
  </si>
  <si>
    <t>I.2.</t>
  </si>
  <si>
    <t>Önkormányzatok sajátos működési bevételei</t>
  </si>
  <si>
    <t>Egyéb bevételek, bírságok, pótlékok</t>
  </si>
  <si>
    <t xml:space="preserve">Központosított előirányzatok </t>
  </si>
  <si>
    <t>Működési célú</t>
  </si>
  <si>
    <t xml:space="preserve">     - ebből OEP</t>
  </si>
  <si>
    <t>Véglegesen átvett pénzeszközök működésre</t>
  </si>
  <si>
    <t>Kölcsönök visszatérülése</t>
  </si>
  <si>
    <t>VII.1.</t>
  </si>
  <si>
    <t>Működési célú hitelfelvétel</t>
  </si>
  <si>
    <t>8.1.</t>
  </si>
  <si>
    <t>Pénzmaradvány igénybevétele</t>
  </si>
  <si>
    <t>8.2.</t>
  </si>
  <si>
    <t>Vállalkozási eredmény igénybevétele</t>
  </si>
  <si>
    <t xml:space="preserve">Bevételek összesen </t>
  </si>
  <si>
    <t>MŰKÖDÉSI KIADÁSOK</t>
  </si>
  <si>
    <t>Ellátottak pénzbeli juttatásai</t>
  </si>
  <si>
    <t>Speciális célú támogatások</t>
  </si>
  <si>
    <t>Finanszírozási kiadások (hiteltörlesztés)</t>
  </si>
  <si>
    <t>Céltartalék</t>
  </si>
  <si>
    <t xml:space="preserve">Kiadások összesen </t>
  </si>
  <si>
    <t>Mór Városi Önkormányzat  2009. évi felhalmozási célú bevételei és kiadásai</t>
  </si>
  <si>
    <t>Felhalmozási célú pénzeszköz átvétel államháztartáson kívülről</t>
  </si>
  <si>
    <t>Felhalmozási célú pénzmaradvány</t>
  </si>
  <si>
    <t>Felhalmozási kiadások</t>
  </si>
  <si>
    <t>Beruházási kiadások</t>
  </si>
  <si>
    <t>Felújítási kiadások</t>
  </si>
  <si>
    <t>Felhalmozási célú pénzeszköz átadás államháztartáson kívülre</t>
  </si>
  <si>
    <t>Támogatás értékű felhalmozási célú kiadás</t>
  </si>
  <si>
    <t>Pénzügyi befektetéssek</t>
  </si>
  <si>
    <t>Felhalmozási célú kölcsön nyújtása</t>
  </si>
  <si>
    <t>Felhalmozási célú tartalék</t>
  </si>
  <si>
    <t>Bevételek</t>
  </si>
  <si>
    <t>Támogatás értékű felhalmozási bevétel</t>
  </si>
  <si>
    <t>Fejlesztési célú pénzmaradvány</t>
  </si>
  <si>
    <t>Felhalmozási célú bevételek összesen:</t>
  </si>
  <si>
    <t>Beruházások, felújítások, támogatás értékű felhalmozási kiadások, felhalmozási célú pénzeszközátadások</t>
  </si>
  <si>
    <t>Felhalmozási bevételekből, fejlesztési hitelből, pénzmaradványból</t>
  </si>
  <si>
    <t>Kötvénykibocsátás bevételéből</t>
  </si>
  <si>
    <t>finanszírozott fejlesztések</t>
  </si>
  <si>
    <t>Áthúzódó</t>
  </si>
  <si>
    <t>Közutak, hidak, alagutak</t>
  </si>
  <si>
    <t>Saját vagy bérelt ingatlan hasznosítása</t>
  </si>
  <si>
    <t>Ingatlankezelés, forgalmazás</t>
  </si>
  <si>
    <t>Önkormányzati igazgatási tevékenység</t>
  </si>
  <si>
    <t>MS SQL adatbázis kezelő szoftverek vásárlása</t>
  </si>
  <si>
    <t>Panelprogram (önerő)</t>
  </si>
  <si>
    <t>Pénzügyi befektetés: Mórhő Kft.törzstőke emelés</t>
  </si>
  <si>
    <t>Város- és községgazdálkodási szolgáltatás</t>
  </si>
  <si>
    <t>Tímár-puszta buszváró építés</t>
  </si>
  <si>
    <t>Települési vízellátás, vízminőség-védelem</t>
  </si>
  <si>
    <t>Közvilágítási feladatok</t>
  </si>
  <si>
    <t>Szennyvízelvezetés,-kezelés</t>
  </si>
  <si>
    <t>Települési hulladékok kezelése</t>
  </si>
  <si>
    <t>Összesen:</t>
  </si>
  <si>
    <t>Végösszesen:</t>
  </si>
  <si>
    <t>CÉLTARTALÉKOK ÉS ÁLTALÁNOS TARTALÉKOK</t>
  </si>
  <si>
    <t xml:space="preserve">Céltartalékok  </t>
  </si>
  <si>
    <t>Bornap 2009.</t>
  </si>
  <si>
    <t>Céltartalékok összesen</t>
  </si>
  <si>
    <t>Általános tartalékok összesen</t>
  </si>
  <si>
    <t>TARTALÉKOK ÖSSZESEN</t>
  </si>
  <si>
    <t>Jogcím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</si>
  <si>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</si>
  <si>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</si>
  <si>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</si>
  <si>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</si>
  <si>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</si>
  <si>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</si>
  <si>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</si>
  <si>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</si>
  <si>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</si>
  <si>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</si>
  <si>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</si>
  <si>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</si>
  <si>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Összesen</t>
  </si>
  <si>
    <t>működési</t>
  </si>
  <si>
    <t>fejlesztési</t>
  </si>
  <si>
    <t>Intézmények</t>
  </si>
  <si>
    <t>Bevételek összesen</t>
  </si>
  <si>
    <t>Kiadások</t>
  </si>
  <si>
    <t>Kiadások összesen</t>
  </si>
  <si>
    <t>Likvid hitel törlesztés</t>
  </si>
  <si>
    <t>Tájékoztatásul: Intézményfinanszírozás</t>
  </si>
  <si>
    <t>Sorsz.</t>
  </si>
  <si>
    <t>Feladatalapú támogatás</t>
  </si>
  <si>
    <t>Önkormányzati támogatások</t>
  </si>
  <si>
    <t>Működési célú pénzeszköz átadás</t>
  </si>
  <si>
    <t>Támogatási költcsönök visszatérülése</t>
  </si>
  <si>
    <t xml:space="preserve"> Móri Német Kisebbségi Önkormányzat 2009. évi működési célú bevételei és kiadásai</t>
  </si>
  <si>
    <t xml:space="preserve"> Móri Cigány Kisebbségi Önkormányzat 2009. évi működési célú bevételei és kiadásai</t>
  </si>
  <si>
    <t xml:space="preserve"> Móri Német Kisebbségi Önkormányzat  2009. évi felhalmozási célú bevételei és kiadásai</t>
  </si>
  <si>
    <t xml:space="preserve"> Móri Cigány Kisebbségi Önkormányzat  2009. évi felhalmozási célú bevételei és kiadásai</t>
  </si>
  <si>
    <t>2009. évi eredeti</t>
  </si>
  <si>
    <t>2009.évi eredeti előirányzat</t>
  </si>
  <si>
    <t>Építők út vízrendezés építési munkái</t>
  </si>
  <si>
    <t>Kresz-park felújítás</t>
  </si>
  <si>
    <t>Útalap építés 4902/27. hrsz.</t>
  </si>
  <si>
    <t>Szociális Alapszolgáltatási Központ épület felújítás</t>
  </si>
  <si>
    <t>Meseház Óvoda felújítása</t>
  </si>
  <si>
    <t>2008. évi kötelezettség vállalás</t>
  </si>
  <si>
    <t>Kisegítő mezőgazdasági szolgáltatás</t>
  </si>
  <si>
    <t>Móri csata emlékművének burkolat kialakítása és növénytelepítés</t>
  </si>
  <si>
    <t>81. sz. főút lámpás csomópont korszerűsítése</t>
  </si>
  <si>
    <t>Mór, Béke ltp. III. ütem építési telkek kialakítása</t>
  </si>
  <si>
    <t>Területigazgatási tevékenység</t>
  </si>
  <si>
    <t>Lemezszekrény</t>
  </si>
  <si>
    <t>Kálvária temető felújítása (korszerűsítés pályázati önerő)</t>
  </si>
  <si>
    <t>Városrendezési terv felülvizsgálata</t>
  </si>
  <si>
    <t>Zrínyi utcai játszótéren játszószerek bővítése, csapadékvíz elvezetés</t>
  </si>
  <si>
    <t>Városháza mögötti piacterület beruházási programtervének készítése</t>
  </si>
  <si>
    <t>Felsődobosi játszótér felújítása (falumegújítási program)</t>
  </si>
  <si>
    <t>Felsődobosi játszótér felújítása (falumegújítási program pályázati önerő)</t>
  </si>
  <si>
    <t>Bányász telepi szennyvízcsatorna építése</t>
  </si>
  <si>
    <t>Környezetvédelmi Program</t>
  </si>
  <si>
    <t>Hulladékgazdálkodási Terv</t>
  </si>
  <si>
    <t>Fókusz Map licence 3 db</t>
  </si>
  <si>
    <t>Városi TV KFt. támogatása</t>
  </si>
  <si>
    <t>Háziorvosi, házi gyermekorvosi alapellátási praxistámogatás</t>
  </si>
  <si>
    <t>Csókakői Autifarm támogatása</t>
  </si>
  <si>
    <t>BURSA HUNGARICA ösztöndíj</t>
  </si>
  <si>
    <t>Fókusz Map licence</t>
  </si>
  <si>
    <t>Egészségügyi szolgáltatások fejlesztése</t>
  </si>
  <si>
    <t>Városközpont rehabilitáció önerő</t>
  </si>
  <si>
    <t>Integrált turisztikai pályázat</t>
  </si>
  <si>
    <t>Közoktatási Infrastruktúrális fejlesztés (Petőfi S. Ált. Isk.)</t>
  </si>
  <si>
    <t>Közoktatási Infrastruktúrális fejlesztés (Radnóti M. Ált. Isk.)</t>
  </si>
  <si>
    <t>Évközi normatíva lemondás</t>
  </si>
  <si>
    <t>2007. évi normatíva ellenőrzés kapcsán visszafizetési kötelezettség</t>
  </si>
  <si>
    <t>Lakás- és nem lakáscélú helyiségek felújítása</t>
  </si>
  <si>
    <t>- Diáksporttal kapcsolatos feladatok</t>
  </si>
  <si>
    <t>- Rendelkezésre állási támogatás</t>
  </si>
  <si>
    <t>Szilárd burkolatú belterületi utak felújítása</t>
  </si>
  <si>
    <t>13. havi illetmények támogatása</t>
  </si>
  <si>
    <t>Iskolatej program központi támogatása</t>
  </si>
  <si>
    <t>Móri Többcélú Kistérségi Társulástól átvett pénzeszköz</t>
  </si>
  <si>
    <t>Mór-Bicske Kistérségtől honvédelmi feladatokra</t>
  </si>
  <si>
    <t>Létszámleépítés pályázati megtérítése</t>
  </si>
  <si>
    <t>2008. évi adóerőképesség miatti elvonásból visszaigényelhető pénzeszköz</t>
  </si>
  <si>
    <t>Iparűzési adó előző évi elszámolási különbözete</t>
  </si>
  <si>
    <t>Központi költségvetési szervtől közreműködői szakértői díj</t>
  </si>
  <si>
    <t>Útalap építése 4902/27. hrsz.</t>
  </si>
  <si>
    <t>Építők út vízrendezésének építési munkái</t>
  </si>
  <si>
    <t>KRESZ-Park felújítás</t>
  </si>
  <si>
    <t>Szociális Alapszolgáltatási Központ épületének felújítása</t>
  </si>
  <si>
    <t>Felhalmozási célú pénzeszköz átadás</t>
  </si>
  <si>
    <t>Lemezszekrény beszerzés</t>
  </si>
  <si>
    <t>Mikrotársulás és Közoktatási Társulás önkormányzataitól átvett pénzeszköz</t>
  </si>
  <si>
    <t>Tímárpusztán buszváró építése</t>
  </si>
  <si>
    <t>Rendelkezésre állási támogatás</t>
  </si>
  <si>
    <t>Bányász telepi szennyvízcsatorna építés</t>
  </si>
  <si>
    <t>Számítástechnikai hardver és szoftver beszerzés</t>
  </si>
  <si>
    <t>Móri Cigány Kisebbségi Önkormányzat 2009. évi költségvetési mérlege</t>
  </si>
  <si>
    <t>Móri Német Kisebbségi Önkormányzat 2009. évi költségvetési mérlege</t>
  </si>
  <si>
    <t>Pályázati bevétel (Bornap 2008.)</t>
  </si>
  <si>
    <t>Előző évi pénzmaradvány igénybevétele (működési célú)</t>
  </si>
  <si>
    <t>Előző évi pénzmaradvány igénybevétele (fejlesztési célú)</t>
  </si>
  <si>
    <t>Ebből: OEP támogatás</t>
  </si>
  <si>
    <t>Kapucinus tér 3. sz. alatti ügyviteli épület felújítása</t>
  </si>
  <si>
    <t>Meseház Óvoda felújítás</t>
  </si>
  <si>
    <t>Lakás és nem lakáscélú helyiségek felújítása</t>
  </si>
  <si>
    <t>Számítástechnikai hálózat korszerűsítés</t>
  </si>
  <si>
    <t>Támogatás értékű felhalmozási bevétel (pénzmaradvány)</t>
  </si>
  <si>
    <t>Autóbusz pályaudvar pályázati önerő</t>
  </si>
  <si>
    <t>Választókörzeti egyedi munkák</t>
  </si>
  <si>
    <t>Ebből Kórház</t>
  </si>
  <si>
    <t>Mór Városi Önkormányzat 2009. évi költségvetésének előirányzat-felhasználási ütemterve</t>
  </si>
  <si>
    <t>Felhalmozás célú pénzeszköz átvétel</t>
  </si>
  <si>
    <t>Autóbusz pályaudvar</t>
  </si>
  <si>
    <t>Városi Kórház- Rendelőintézet Aktív kórházi ellátásokat kiváltó járóbeteg szolgáltatások fejlesztése</t>
  </si>
  <si>
    <t>Tervezési költségek</t>
  </si>
  <si>
    <t>Polgármesteri Hivatal-Okmányiroda rádiós összeköttetés</t>
  </si>
  <si>
    <t>Tervkészítések</t>
  </si>
  <si>
    <t>Tervezések, előkészítési munkálatok a pályázatokhoz</t>
  </si>
  <si>
    <t>Pénzeszköz állomány összesen</t>
  </si>
  <si>
    <t>Forráshiány</t>
  </si>
  <si>
    <t>Pénzeszköz állományból fejlesztési forrás</t>
  </si>
  <si>
    <t>eredeti</t>
  </si>
  <si>
    <t>módosított</t>
  </si>
  <si>
    <t>2009. évi eredeti előirányzat</t>
  </si>
  <si>
    <t>2009. évi módosított előirányzat</t>
  </si>
  <si>
    <t>2009. évi módosított</t>
  </si>
  <si>
    <t>2009.évi módosított előirányzat</t>
  </si>
  <si>
    <t>Központi költségvetési kiutalás (iparűzési adó elszámolási különbözet)</t>
  </si>
  <si>
    <t>Wekerle Sándor u., Szabadság tér rehabilitációja</t>
  </si>
  <si>
    <t>Mór-Csókakő borút építése</t>
  </si>
  <si>
    <t>Autóbusz pályaudvar rekonstrukció</t>
  </si>
  <si>
    <t>Köztársaság tér 1. tetőszerkezet megerősítése</t>
  </si>
  <si>
    <t>Árki-pusztai bérlakások villamos hálózatának felújítása</t>
  </si>
  <si>
    <t>Intézmények 2008. évi elvont pénzmaradványából képzett tartalék</t>
  </si>
  <si>
    <t>Beruházás: bútor és szakmai eszköz beszerzés</t>
  </si>
  <si>
    <t>Felújítás: központi ügyelet kialakítása</t>
  </si>
  <si>
    <t>Köztársaság tér 1. tetőszerkezet megerősítés</t>
  </si>
  <si>
    <t>Egészségügyi szolgáltatások fejlesztése pályázati önerő</t>
  </si>
  <si>
    <t>Intézményi épületek infrastrukturális fejlesztéséhez szükséges pályázati önerő</t>
  </si>
  <si>
    <t>- Nefelejcs Bölcsőde</t>
  </si>
  <si>
    <t>- Pitypang Óvoda</t>
  </si>
  <si>
    <t>- Napsugár Óvoda</t>
  </si>
  <si>
    <t>- Dr. Zimmermann Ágoston Általános Iskola</t>
  </si>
  <si>
    <t>- Petőfi Sándor Általános Iskola</t>
  </si>
  <si>
    <t xml:space="preserve">Intézmények  </t>
  </si>
  <si>
    <t>Radó Antal Könyvtár és Művelődési Központ: gázkazán csere</t>
  </si>
  <si>
    <t>Meseház Óvoda: bútor és szakmai eszköz beszerzés</t>
  </si>
  <si>
    <t>Városi Kórház- Rendelőintézet: központi ügyelet átalakítása</t>
  </si>
  <si>
    <t>Mór-Csákberény-Nagyveleg-Söréd</t>
  </si>
  <si>
    <t>Közoktatási Intézményi Társulás</t>
  </si>
  <si>
    <t>2009. évi költségvetése</t>
  </si>
  <si>
    <t>2009. évi mód.</t>
  </si>
  <si>
    <t>Működési bevétel</t>
  </si>
  <si>
    <t>Többcélú Kistérségi Társulás</t>
  </si>
  <si>
    <t>Társközségi hozzájárulás</t>
  </si>
  <si>
    <t>Söréd</t>
  </si>
  <si>
    <t>Csákberény</t>
  </si>
  <si>
    <t>Nagyveleg</t>
  </si>
  <si>
    <t>Központi költségvetési támogatás</t>
  </si>
  <si>
    <t>Normatív állami hozzájárulás</t>
  </si>
  <si>
    <t>Egyéb központi támogatás</t>
  </si>
  <si>
    <t>13. havi illetmény</t>
  </si>
  <si>
    <t>Létszámleépítés</t>
  </si>
  <si>
    <t>Bérfejlesztési támogatás</t>
  </si>
  <si>
    <t>Egyszeri kereset-kiegészítés</t>
  </si>
  <si>
    <t>2.5.</t>
  </si>
  <si>
    <t>Pályázat</t>
  </si>
  <si>
    <t>Véglegesen átvett pénzeszköz</t>
  </si>
  <si>
    <t>Működési célra átvett pénzeszköz</t>
  </si>
  <si>
    <t>Önkormányzati támogatás: Mór</t>
  </si>
  <si>
    <t>Személyi jellegű kifizetések</t>
  </si>
  <si>
    <t>Mór Mikrokörzeti Szociális Intézményi Társulás</t>
  </si>
  <si>
    <t>Pusztavám</t>
  </si>
  <si>
    <t>Fehérvárcsurgó</t>
  </si>
  <si>
    <t>Bérfejlesztés</t>
  </si>
  <si>
    <t>Bérpolitikai intézkedések támogatása</t>
  </si>
  <si>
    <t>Helyi szervezési intézkedések támogatása</t>
  </si>
  <si>
    <t>2008. évi jövedelem differenciálódás mérséklése</t>
  </si>
  <si>
    <t>Kisebbségi önkormányzatok feladatalapú támogatása</t>
  </si>
  <si>
    <t>Belterületi közutak útburkolat felújítása: Kórház u., Árpád u., Mátyás király u., Martinovics u., Bethlen G. u.</t>
  </si>
  <si>
    <t>Belterületi közutak útburkolat felújítása: Győri út, Hammerstein u., Mester u.</t>
  </si>
  <si>
    <t>Mór Lakatos u. 8. sz. alatti tetőtéri lakások felújítása</t>
  </si>
  <si>
    <t>UTP alapú strukturált kábelhálózat rekonstrukció</t>
  </si>
  <si>
    <t>Vagyonhasznosítási bevételből képzett fejlesztési céltartalék</t>
  </si>
  <si>
    <t>Térfigyelő kamera elhelyezése a Kodály Z. u. - Deák F. út kereszteződésében</t>
  </si>
  <si>
    <t>2 db korongozó beszerzés</t>
  </si>
  <si>
    <t>Számítógép beszerzés</t>
  </si>
  <si>
    <t>Játszótéri játékok beszerzése</t>
  </si>
  <si>
    <t>11.</t>
  </si>
  <si>
    <t>Közfoglalkoztatás központi megtérítése</t>
  </si>
  <si>
    <t>Közfoglalkoztatás</t>
  </si>
  <si>
    <t>Vagyonhasznosításból képzett fejlesztési céltartalék</t>
  </si>
  <si>
    <t>Belterületi közutak útburkolat felújítása (Gyári út, Hammerstein u., Mester u.)</t>
  </si>
  <si>
    <t>Belterületi közutak útburkolat felújítása (Kórház-Árpád-Martinovics-Hegyalja-Bethlen-Báthory-Bocskai utcák)</t>
  </si>
  <si>
    <t>Lakatos u. 8. sz. alatti tetőtéri lakások helyreállítása</t>
  </si>
  <si>
    <t>Belterületi közutak felújítása pályázati önerő</t>
  </si>
  <si>
    <t>Térfigyelő kamera beszerzés</t>
  </si>
  <si>
    <t>Radó Antal Könyvtár és Művelődési Központ: 2 db korongozó beszerzés</t>
  </si>
  <si>
    <t>Nefelejcs Bölcsőde: számítógép beszerzés</t>
  </si>
  <si>
    <t>Napsugár Óvoda: játszótéri játékok beszerzése</t>
  </si>
  <si>
    <t>Könyvtári érdekeltségnövelő támogatás</t>
  </si>
  <si>
    <t>Közműfejlesztési támogatás</t>
  </si>
  <si>
    <t>Belterületi utak felújítása</t>
  </si>
  <si>
    <t>Érdekeltségnövelő tartalék</t>
  </si>
  <si>
    <t>tervdokumentáció</t>
  </si>
  <si>
    <t>villamos tápegységek</t>
  </si>
  <si>
    <t>Bérlakásba bútor beszerzés</t>
  </si>
  <si>
    <t>közműfejlesztési hozzájárulás</t>
  </si>
  <si>
    <t>Fejlesztési célú központosított előirányzat</t>
  </si>
  <si>
    <t>12.</t>
  </si>
  <si>
    <t>13.</t>
  </si>
  <si>
    <t>14.</t>
  </si>
  <si>
    <t>Mozgáskorlátozottak támogatása</t>
  </si>
  <si>
    <t>EP választásra átvett pénzeszköz</t>
  </si>
  <si>
    <t>Polgári védelmi fejlesztés támogatása</t>
  </si>
  <si>
    <t>Európai Uniós társfinanszírozású támogatás</t>
  </si>
  <si>
    <t>Meseház Óvoda Energiahatékonyság fokozása (KEOP-2007-5.1.0)</t>
  </si>
  <si>
    <t>Wekerle S. u., Szabadság tér rehabilitációja (KDOP-2007-4.2.1/B)</t>
  </si>
  <si>
    <t>Aktív kórházi ellátásokat kiváltó járóbeteg szolgáltatások fejlesztése (TIOP-2.1.3.-07/1.)</t>
  </si>
  <si>
    <t>Polgármesteri Hivatalok szervezetfejlesztése (ÁROP-1.A.2/A.)</t>
  </si>
  <si>
    <t>Útalap építése 01041. hrsz.</t>
  </si>
  <si>
    <t>Petőfi Sándor Általános Iskola alsótagozatos épület kiváltása</t>
  </si>
  <si>
    <t>Bornap 2009. non-profit szervezetek támogatása</t>
  </si>
  <si>
    <t>Bányász-telep Beruházó Viziközmű Társulat kezességvállalás</t>
  </si>
  <si>
    <t>Radnóti Miklós Ált. Iskola nyugdíjmegváltás</t>
  </si>
  <si>
    <t>Móri Önkéntes Tűzoltóság: csapatzászló adományozása</t>
  </si>
  <si>
    <t>Szent Erzsébet Római Katolikus Általános Iskola belső udvarának átalakítása</t>
  </si>
  <si>
    <t>Kálvária temető ravatalozó építés</t>
  </si>
  <si>
    <t>Hangszervásárlás</t>
  </si>
  <si>
    <t>gázkazán csere</t>
  </si>
  <si>
    <t>Labdafogó háló építés</t>
  </si>
  <si>
    <t>Nyílászárók cseréje</t>
  </si>
  <si>
    <t>Zárható kapu kiépítése</t>
  </si>
  <si>
    <t>Zsírfogó rendszer felújítása</t>
  </si>
  <si>
    <t>Útalap építés 01041. hrsz.</t>
  </si>
  <si>
    <t>Petőfi S. Ált. Iskola alsótagozatos épület kiváltás</t>
  </si>
  <si>
    <t>Árki pusztai bérlakások felújítása</t>
  </si>
  <si>
    <t>Móri Önkéntes Tűzoltóság csapatzászló adományozás</t>
  </si>
  <si>
    <t>Pászti M. Alapfokú Műv.okt. Intézmény: hangszer vásárlás</t>
  </si>
  <si>
    <t>Radó Antal Könyvtár és Művelődési Központ: kastély épület oldalszárny villamossági felújítása</t>
  </si>
  <si>
    <t>Petőfi S. Ált. Iskola labdafogó háló építés</t>
  </si>
  <si>
    <t>Petőfi S. Ált. Iskola nyílászáró csere</t>
  </si>
  <si>
    <t>Pitypang Óvoda zsírfogó rendszer felújítása</t>
  </si>
  <si>
    <t>Pitypang Óvoda zárható kapu kiépítés</t>
  </si>
  <si>
    <t>Szent Erzsébet Római Kat. Ált. Iskola belső udvar rendezése</t>
  </si>
  <si>
    <t>Temetkezés és ehhez kapcsolódó szolgáltatás</t>
  </si>
  <si>
    <t>Panelprogram</t>
  </si>
  <si>
    <t>Panleprogram</t>
  </si>
  <si>
    <t>Eredeti előirányzat</t>
  </si>
  <si>
    <t>Módosított előirányzat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</si>
</sst>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__"/>
    <numFmt numFmtId="171" formatCode="0.0"/>
    <numFmt numFmtId="172" formatCode="#,##0\ _F_t"/>
    <numFmt numFmtId="173" formatCode="[$€-2]\ #\ ##,000_);[Red]\([$€-2]\ #\ ##,000\)"/>
    <numFmt numFmtId="174" formatCode="0.0%"/>
  </numFmts>
  <fonts count="74">
    <font>
      <sz val="10"/>
      <name val="Arial"/>
      <family val="0"/>
    </font>
    <font>
      <sz val="8"/>
      <name val="Arial"/>
      <family val="2"/>
    </font>
    <font>
      <i/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99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 quotePrefix="1">
      <alignment horizontal="center"/>
    </xf>
    <xf numFmtId="0" fontId="0" fillId="33" borderId="14" xfId="0" applyFont="1" applyFill="1" applyBorder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15" xfId="0" applyFont="1" applyFill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17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6" xfId="0" applyFont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3" fontId="3" fillId="33" borderId="23" xfId="40" applyNumberFormat="1" applyFont="1" applyFill="1" applyBorder="1" applyAlignment="1">
      <alignment horizontal="center" vertical="center"/>
    </xf>
    <xf numFmtId="3" fontId="3" fillId="33" borderId="24" xfId="40" applyNumberFormat="1" applyFont="1" applyFill="1" applyBorder="1" applyAlignment="1">
      <alignment horizontal="center" vertical="center"/>
    </xf>
    <xf numFmtId="3" fontId="3" fillId="33" borderId="22" xfId="40" applyNumberFormat="1" applyFont="1" applyFill="1" applyBorder="1" applyAlignment="1">
      <alignment horizontal="center" vertical="center"/>
    </xf>
    <xf numFmtId="3" fontId="0" fillId="0" borderId="0" xfId="40" applyNumberFormat="1" applyFont="1" applyBorder="1" applyAlignment="1">
      <alignment vertical="center"/>
    </xf>
    <xf numFmtId="3" fontId="3" fillId="0" borderId="25" xfId="40" applyNumberFormat="1" applyFont="1" applyBorder="1" applyAlignment="1">
      <alignment vertical="center"/>
    </xf>
    <xf numFmtId="3" fontId="0" fillId="0" borderId="26" xfId="40" applyNumberFormat="1" applyFont="1" applyBorder="1" applyAlignment="1">
      <alignment vertical="center"/>
    </xf>
    <xf numFmtId="3" fontId="3" fillId="0" borderId="26" xfId="40" applyNumberFormat="1" applyFont="1" applyBorder="1" applyAlignment="1">
      <alignment vertical="center"/>
    </xf>
    <xf numFmtId="3" fontId="0" fillId="0" borderId="27" xfId="40" applyNumberFormat="1" applyFont="1" applyBorder="1" applyAlignment="1">
      <alignment vertical="center"/>
    </xf>
    <xf numFmtId="3" fontId="3" fillId="33" borderId="28" xfId="40" applyNumberFormat="1" applyFont="1" applyFill="1" applyBorder="1" applyAlignment="1">
      <alignment vertical="center"/>
    </xf>
    <xf numFmtId="3" fontId="0" fillId="0" borderId="0" xfId="40" applyNumberFormat="1" applyFont="1" applyAlignment="1">
      <alignment vertical="center"/>
    </xf>
    <xf numFmtId="3" fontId="0" fillId="0" borderId="25" xfId="40" applyNumberFormat="1" applyFont="1" applyBorder="1" applyAlignment="1">
      <alignment vertical="center"/>
    </xf>
    <xf numFmtId="3" fontId="0" fillId="0" borderId="29" xfId="40" applyNumberFormat="1" applyFont="1" applyBorder="1" applyAlignment="1">
      <alignment vertical="center"/>
    </xf>
    <xf numFmtId="3" fontId="0" fillId="0" borderId="30" xfId="40" applyNumberFormat="1" applyFont="1" applyBorder="1" applyAlignment="1">
      <alignment vertical="center"/>
    </xf>
    <xf numFmtId="3" fontId="3" fillId="0" borderId="29" xfId="40" applyNumberFormat="1" applyFont="1" applyBorder="1" applyAlignment="1">
      <alignment vertical="center"/>
    </xf>
    <xf numFmtId="3" fontId="4" fillId="0" borderId="26" xfId="40" applyNumberFormat="1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3" fontId="11" fillId="0" borderId="27" xfId="40" applyNumberFormat="1" applyFont="1" applyBorder="1" applyAlignment="1">
      <alignment vertic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5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6" fontId="0" fillId="0" borderId="0" xfId="0" applyNumberFormat="1" applyFont="1" applyBorder="1" applyAlignment="1">
      <alignment horizontal="left"/>
    </xf>
    <xf numFmtId="0" fontId="3" fillId="33" borderId="10" xfId="0" applyFont="1" applyFill="1" applyBorder="1" applyAlignment="1" quotePrefix="1">
      <alignment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16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0" fillId="0" borderId="16" xfId="0" applyFont="1" applyBorder="1" applyAlignment="1" quotePrefix="1">
      <alignment vertical="center"/>
    </xf>
    <xf numFmtId="0" fontId="0" fillId="0" borderId="15" xfId="0" applyFont="1" applyBorder="1" applyAlignment="1" quotePrefix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3" fontId="0" fillId="0" borderId="34" xfId="4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" fontId="3" fillId="0" borderId="27" xfId="4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3" fontId="3" fillId="0" borderId="34" xfId="40" applyNumberFormat="1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20" xfId="0" applyFont="1" applyBorder="1" applyAlignment="1" quotePrefix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 quotePrefix="1">
      <alignment/>
    </xf>
    <xf numFmtId="0" fontId="0" fillId="0" borderId="19" xfId="0" applyFont="1" applyFill="1" applyBorder="1" applyAlignment="1" quotePrefix="1">
      <alignment/>
    </xf>
    <xf numFmtId="0" fontId="0" fillId="0" borderId="19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34" xfId="40" applyNumberFormat="1" applyFont="1" applyFill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33" borderId="36" xfId="0" applyNumberFormat="1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Font="1" applyBorder="1" applyAlignment="1" quotePrefix="1">
      <alignment vertical="center"/>
    </xf>
    <xf numFmtId="3" fontId="3" fillId="0" borderId="38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32" xfId="4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3" fontId="3" fillId="33" borderId="44" xfId="40" applyNumberFormat="1" applyFont="1" applyFill="1" applyBorder="1" applyAlignment="1">
      <alignment vertical="center"/>
    </xf>
    <xf numFmtId="3" fontId="3" fillId="33" borderId="45" xfId="0" applyNumberFormat="1" applyFont="1" applyFill="1" applyBorder="1" applyAlignment="1">
      <alignment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0" fillId="33" borderId="10" xfId="0" applyFont="1" applyFill="1" applyBorder="1" applyAlignment="1">
      <alignment/>
    </xf>
    <xf numFmtId="3" fontId="3" fillId="0" borderId="26" xfId="40" applyNumberFormat="1" applyFont="1" applyFill="1" applyBorder="1" applyAlignment="1">
      <alignment vertical="center"/>
    </xf>
    <xf numFmtId="3" fontId="0" fillId="0" borderId="48" xfId="4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28" xfId="4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33" borderId="50" xfId="40" applyNumberFormat="1" applyFont="1" applyFill="1" applyBorder="1" applyAlignment="1">
      <alignment vertical="center"/>
    </xf>
    <xf numFmtId="3" fontId="3" fillId="0" borderId="51" xfId="40" applyNumberFormat="1" applyFont="1" applyBorder="1" applyAlignment="1">
      <alignment vertical="center"/>
    </xf>
    <xf numFmtId="3" fontId="0" fillId="0" borderId="51" xfId="40" applyNumberFormat="1" applyFont="1" applyBorder="1" applyAlignment="1">
      <alignment vertical="center"/>
    </xf>
    <xf numFmtId="3" fontId="0" fillId="0" borderId="52" xfId="40" applyNumberFormat="1" applyFont="1" applyBorder="1" applyAlignment="1">
      <alignment vertical="center"/>
    </xf>
    <xf numFmtId="3" fontId="0" fillId="0" borderId="53" xfId="40" applyNumberFormat="1" applyFont="1" applyBorder="1" applyAlignment="1">
      <alignment vertical="center"/>
    </xf>
    <xf numFmtId="3" fontId="3" fillId="0" borderId="51" xfId="40" applyNumberFormat="1" applyFont="1" applyFill="1" applyBorder="1" applyAlignment="1">
      <alignment vertical="center"/>
    </xf>
    <xf numFmtId="3" fontId="11" fillId="0" borderId="52" xfId="40" applyNumberFormat="1" applyFont="1" applyBorder="1" applyAlignment="1">
      <alignment vertical="center"/>
    </xf>
    <xf numFmtId="3" fontId="3" fillId="0" borderId="53" xfId="40" applyNumberFormat="1" applyFont="1" applyBorder="1" applyAlignment="1">
      <alignment vertical="center"/>
    </xf>
    <xf numFmtId="3" fontId="11" fillId="0" borderId="53" xfId="40" applyNumberFormat="1" applyFont="1" applyBorder="1" applyAlignment="1">
      <alignment vertical="center"/>
    </xf>
    <xf numFmtId="3" fontId="0" fillId="0" borderId="54" xfId="40" applyNumberFormat="1" applyFont="1" applyBorder="1" applyAlignment="1">
      <alignment vertical="center"/>
    </xf>
    <xf numFmtId="3" fontId="0" fillId="0" borderId="10" xfId="40" applyNumberFormat="1" applyFont="1" applyBorder="1" applyAlignment="1">
      <alignment vertical="center"/>
    </xf>
    <xf numFmtId="3" fontId="3" fillId="33" borderId="55" xfId="40" applyNumberFormat="1" applyFont="1" applyFill="1" applyBorder="1" applyAlignment="1">
      <alignment vertical="center"/>
    </xf>
    <xf numFmtId="3" fontId="0" fillId="0" borderId="56" xfId="40" applyNumberFormat="1" applyFont="1" applyBorder="1" applyAlignment="1">
      <alignment vertical="center"/>
    </xf>
    <xf numFmtId="3" fontId="0" fillId="0" borderId="57" xfId="40" applyNumberFormat="1" applyFont="1" applyBorder="1" applyAlignment="1">
      <alignment vertical="center"/>
    </xf>
    <xf numFmtId="3" fontId="3" fillId="0" borderId="52" xfId="40" applyNumberFormat="1" applyFont="1" applyBorder="1" applyAlignment="1">
      <alignment vertical="center"/>
    </xf>
    <xf numFmtId="3" fontId="4" fillId="0" borderId="51" xfId="40" applyNumberFormat="1" applyFont="1" applyBorder="1" applyAlignment="1">
      <alignment vertical="center"/>
    </xf>
    <xf numFmtId="0" fontId="4" fillId="0" borderId="58" xfId="0" applyFont="1" applyBorder="1" applyAlignment="1">
      <alignment horizontal="left" vertical="center" wrapText="1"/>
    </xf>
    <xf numFmtId="0" fontId="0" fillId="0" borderId="21" xfId="0" applyFont="1" applyBorder="1" applyAlignment="1" quotePrefix="1">
      <alignment vertical="center"/>
    </xf>
    <xf numFmtId="0" fontId="0" fillId="0" borderId="59" xfId="0" applyFont="1" applyBorder="1" applyAlignment="1" quotePrefix="1">
      <alignment vertical="center"/>
    </xf>
    <xf numFmtId="3" fontId="3" fillId="0" borderId="60" xfId="0" applyNumberFormat="1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9" fillId="0" borderId="19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right" vertical="center"/>
    </xf>
    <xf numFmtId="3" fontId="3" fillId="0" borderId="45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46" xfId="0" applyNumberFormat="1" applyFont="1" applyBorder="1" applyAlignment="1">
      <alignment vertical="center"/>
    </xf>
    <xf numFmtId="3" fontId="0" fillId="0" borderId="47" xfId="0" applyNumberFormat="1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6" fontId="0" fillId="0" borderId="19" xfId="0" applyNumberFormat="1" applyFont="1" applyBorder="1" applyAlignment="1" quotePrefix="1">
      <alignment vertical="center"/>
    </xf>
    <xf numFmtId="3" fontId="0" fillId="0" borderId="55" xfId="40" applyNumberFormat="1" applyFont="1" applyBorder="1" applyAlignment="1">
      <alignment vertical="center"/>
    </xf>
    <xf numFmtId="3" fontId="3" fillId="0" borderId="55" xfId="4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44" xfId="40" applyNumberFormat="1" applyFont="1" applyBorder="1" applyAlignment="1">
      <alignment vertical="center"/>
    </xf>
    <xf numFmtId="16" fontId="3" fillId="0" borderId="0" xfId="0" applyNumberFormat="1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0" fillId="0" borderId="58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0" fillId="0" borderId="6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Border="1" applyAlignment="1">
      <alignment vertical="center"/>
    </xf>
    <xf numFmtId="0" fontId="4" fillId="0" borderId="58" xfId="0" applyFont="1" applyFill="1" applyBorder="1" applyAlignment="1">
      <alignment/>
    </xf>
    <xf numFmtId="0" fontId="13" fillId="0" borderId="23" xfId="0" applyFont="1" applyBorder="1" applyAlignment="1">
      <alignment/>
    </xf>
    <xf numFmtId="3" fontId="3" fillId="33" borderId="64" xfId="0" applyNumberFormat="1" applyFont="1" applyFill="1" applyBorder="1" applyAlignment="1">
      <alignment/>
    </xf>
    <xf numFmtId="3" fontId="3" fillId="0" borderId="65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3" fontId="3" fillId="0" borderId="68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3" fillId="33" borderId="66" xfId="0" applyNumberFormat="1" applyFont="1" applyFill="1" applyBorder="1" applyAlignment="1">
      <alignment/>
    </xf>
    <xf numFmtId="3" fontId="0" fillId="0" borderId="65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11" fillId="0" borderId="66" xfId="0" applyNumberFormat="1" applyFont="1" applyBorder="1" applyAlignment="1">
      <alignment/>
    </xf>
    <xf numFmtId="3" fontId="12" fillId="33" borderId="64" xfId="0" applyNumberFormat="1" applyFont="1" applyFill="1" applyBorder="1" applyAlignment="1">
      <alignment/>
    </xf>
    <xf numFmtId="3" fontId="13" fillId="33" borderId="64" xfId="0" applyNumberFormat="1" applyFont="1" applyFill="1" applyBorder="1" applyAlignment="1">
      <alignment/>
    </xf>
    <xf numFmtId="3" fontId="3" fillId="33" borderId="68" xfId="0" applyNumberFormat="1" applyFont="1" applyFill="1" applyBorder="1" applyAlignment="1">
      <alignment/>
    </xf>
    <xf numFmtId="3" fontId="3" fillId="0" borderId="67" xfId="0" applyNumberFormat="1" applyFont="1" applyBorder="1" applyAlignment="1">
      <alignment/>
    </xf>
    <xf numFmtId="3" fontId="3" fillId="33" borderId="65" xfId="0" applyNumberFormat="1" applyFont="1" applyFill="1" applyBorder="1" applyAlignment="1">
      <alignment/>
    </xf>
    <xf numFmtId="3" fontId="0" fillId="0" borderId="69" xfId="0" applyNumberFormat="1" applyFont="1" applyBorder="1" applyAlignment="1">
      <alignment/>
    </xf>
    <xf numFmtId="3" fontId="3" fillId="0" borderId="69" xfId="0" applyNumberFormat="1" applyFont="1" applyBorder="1" applyAlignment="1">
      <alignment/>
    </xf>
    <xf numFmtId="0" fontId="4" fillId="0" borderId="58" xfId="0" applyFont="1" applyBorder="1" applyAlignment="1">
      <alignment vertical="center"/>
    </xf>
    <xf numFmtId="3" fontId="0" fillId="0" borderId="65" xfId="0" applyNumberFormat="1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3" fontId="0" fillId="0" borderId="65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3" fontId="10" fillId="0" borderId="19" xfId="0" applyNumberFormat="1" applyFont="1" applyFill="1" applyBorder="1" applyAlignment="1">
      <alignment horizontal="right" vertical="center"/>
    </xf>
    <xf numFmtId="16" fontId="0" fillId="0" borderId="19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 quotePrefix="1">
      <alignment/>
    </xf>
    <xf numFmtId="3" fontId="3" fillId="33" borderId="23" xfId="0" applyNumberFormat="1" applyFont="1" applyFill="1" applyBorder="1" applyAlignment="1">
      <alignment/>
    </xf>
    <xf numFmtId="0" fontId="14" fillId="0" borderId="0" xfId="62" applyBorder="1">
      <alignment/>
      <protection/>
    </xf>
    <xf numFmtId="0" fontId="14" fillId="0" borderId="0" xfId="62" applyBorder="1" applyAlignment="1">
      <alignment horizontal="center"/>
      <protection/>
    </xf>
    <xf numFmtId="0" fontId="14" fillId="0" borderId="0" xfId="62" applyBorder="1" applyAlignment="1">
      <alignment horizontal="left"/>
      <protection/>
    </xf>
    <xf numFmtId="165" fontId="0" fillId="0" borderId="0" xfId="42" applyNumberFormat="1" applyFont="1" applyBorder="1" applyAlignment="1">
      <alignment horizontal="left"/>
    </xf>
    <xf numFmtId="0" fontId="18" fillId="0" borderId="0" xfId="62" applyFont="1" applyBorder="1" applyAlignment="1">
      <alignment horizontal="center"/>
      <protection/>
    </xf>
    <xf numFmtId="0" fontId="19" fillId="0" borderId="0" xfId="62" applyFont="1" applyBorder="1">
      <alignment/>
      <protection/>
    </xf>
    <xf numFmtId="0" fontId="19" fillId="0" borderId="13" xfId="62" applyFont="1" applyBorder="1" applyAlignment="1">
      <alignment vertical="center"/>
      <protection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/>
      <protection/>
    </xf>
    <xf numFmtId="0" fontId="19" fillId="0" borderId="31" xfId="62" applyFont="1" applyBorder="1" applyAlignment="1">
      <alignment horizont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left" vertical="center"/>
      <protection/>
    </xf>
    <xf numFmtId="0" fontId="19" fillId="0" borderId="12" xfId="62" applyFont="1" applyBorder="1" applyAlignment="1">
      <alignment horizontal="center"/>
      <protection/>
    </xf>
    <xf numFmtId="0" fontId="19" fillId="0" borderId="42" xfId="62" applyFont="1" applyBorder="1" applyAlignment="1">
      <alignment horizontal="center"/>
      <protection/>
    </xf>
    <xf numFmtId="0" fontId="18" fillId="0" borderId="32" xfId="62" applyFont="1" applyBorder="1" applyAlignment="1">
      <alignment vertical="center"/>
      <protection/>
    </xf>
    <xf numFmtId="0" fontId="19" fillId="0" borderId="32" xfId="62" applyFont="1" applyBorder="1" applyAlignment="1">
      <alignment vertical="center"/>
      <protection/>
    </xf>
    <xf numFmtId="0" fontId="19" fillId="0" borderId="33" xfId="62" applyFont="1" applyBorder="1" applyAlignment="1">
      <alignment vertical="center"/>
      <protection/>
    </xf>
    <xf numFmtId="0" fontId="18" fillId="0" borderId="14" xfId="62" applyFont="1" applyBorder="1" applyAlignment="1">
      <alignment horizontal="center"/>
      <protection/>
    </xf>
    <xf numFmtId="0" fontId="14" fillId="0" borderId="15" xfId="62" applyFont="1" applyBorder="1">
      <alignment/>
      <protection/>
    </xf>
    <xf numFmtId="0" fontId="14" fillId="0" borderId="21" xfId="62" applyFont="1" applyBorder="1">
      <alignment/>
      <protection/>
    </xf>
    <xf numFmtId="0" fontId="18" fillId="0" borderId="13" xfId="62" applyFont="1" applyBorder="1" applyAlignment="1">
      <alignment horizontal="center"/>
      <protection/>
    </xf>
    <xf numFmtId="0" fontId="18" fillId="0" borderId="0" xfId="62" applyFont="1" applyBorder="1" applyAlignment="1">
      <alignment horizontal="left"/>
      <protection/>
    </xf>
    <xf numFmtId="0" fontId="18" fillId="0" borderId="0" xfId="62" applyFont="1" applyBorder="1" applyAlignment="1">
      <alignment/>
      <protection/>
    </xf>
    <xf numFmtId="0" fontId="18" fillId="0" borderId="31" xfId="62" applyFont="1" applyBorder="1" applyAlignment="1">
      <alignment/>
      <protection/>
    </xf>
    <xf numFmtId="0" fontId="14" fillId="0" borderId="20" xfId="62" applyFont="1" applyBorder="1">
      <alignment/>
      <protection/>
    </xf>
    <xf numFmtId="0" fontId="14" fillId="0" borderId="62" xfId="62" applyFont="1" applyBorder="1">
      <alignment/>
      <protection/>
    </xf>
    <xf numFmtId="0" fontId="18" fillId="0" borderId="11" xfId="62" applyFont="1" applyBorder="1" applyAlignment="1">
      <alignment horizontal="center"/>
      <protection/>
    </xf>
    <xf numFmtId="0" fontId="18" fillId="0" borderId="32" xfId="62" applyFont="1" applyBorder="1">
      <alignment/>
      <protection/>
    </xf>
    <xf numFmtId="0" fontId="14" fillId="0" borderId="32" xfId="62" applyBorder="1">
      <alignment/>
      <protection/>
    </xf>
    <xf numFmtId="0" fontId="14" fillId="0" borderId="33" xfId="62" applyBorder="1">
      <alignment/>
      <protection/>
    </xf>
    <xf numFmtId="0" fontId="14" fillId="0" borderId="57" xfId="62" applyFill="1" applyBorder="1">
      <alignment/>
      <protection/>
    </xf>
    <xf numFmtId="0" fontId="14" fillId="0" borderId="15" xfId="62" applyBorder="1">
      <alignment/>
      <protection/>
    </xf>
    <xf numFmtId="0" fontId="14" fillId="0" borderId="21" xfId="62" applyBorder="1">
      <alignment/>
      <protection/>
    </xf>
    <xf numFmtId="0" fontId="14" fillId="0" borderId="57" xfId="62" applyFont="1" applyBorder="1">
      <alignment/>
      <protection/>
    </xf>
    <xf numFmtId="0" fontId="14" fillId="0" borderId="52" xfId="62" applyFont="1" applyBorder="1">
      <alignment/>
      <protection/>
    </xf>
    <xf numFmtId="0" fontId="14" fillId="0" borderId="20" xfId="62" applyBorder="1">
      <alignment/>
      <protection/>
    </xf>
    <xf numFmtId="0" fontId="14" fillId="0" borderId="62" xfId="62" applyBorder="1">
      <alignment/>
      <protection/>
    </xf>
    <xf numFmtId="0" fontId="18" fillId="0" borderId="33" xfId="62" applyFont="1" applyBorder="1">
      <alignment/>
      <protection/>
    </xf>
    <xf numFmtId="0" fontId="18" fillId="0" borderId="18" xfId="62" applyFont="1" applyBorder="1" applyAlignment="1">
      <alignment horizontal="center"/>
      <protection/>
    </xf>
    <xf numFmtId="0" fontId="18" fillId="0" borderId="70" xfId="62" applyFont="1" applyBorder="1" applyAlignment="1">
      <alignment horizontal="center"/>
      <protection/>
    </xf>
    <xf numFmtId="0" fontId="18" fillId="0" borderId="56" xfId="62" applyFont="1" applyBorder="1">
      <alignment/>
      <protection/>
    </xf>
    <xf numFmtId="0" fontId="18" fillId="0" borderId="18" xfId="62" applyFont="1" applyBorder="1" applyAlignment="1">
      <alignment vertical="top"/>
      <protection/>
    </xf>
    <xf numFmtId="0" fontId="18" fillId="0" borderId="71" xfId="62" applyFont="1" applyBorder="1" applyAlignment="1">
      <alignment vertical="top"/>
      <protection/>
    </xf>
    <xf numFmtId="0" fontId="18" fillId="0" borderId="18" xfId="62" applyFont="1" applyBorder="1" applyAlignment="1">
      <alignment horizontal="center" vertical="top"/>
      <protection/>
    </xf>
    <xf numFmtId="0" fontId="18" fillId="0" borderId="72" xfId="62" applyFont="1" applyBorder="1" applyAlignment="1">
      <alignment vertical="top"/>
      <protection/>
    </xf>
    <xf numFmtId="0" fontId="18" fillId="0" borderId="73" xfId="62" applyFont="1" applyBorder="1" applyAlignment="1">
      <alignment vertical="top"/>
      <protection/>
    </xf>
    <xf numFmtId="0" fontId="18" fillId="0" borderId="19" xfId="62" applyFont="1" applyBorder="1" applyAlignment="1">
      <alignment/>
      <protection/>
    </xf>
    <xf numFmtId="0" fontId="18" fillId="0" borderId="74" xfId="62" applyFont="1" applyBorder="1" applyAlignment="1">
      <alignment horizontal="center"/>
      <protection/>
    </xf>
    <xf numFmtId="0" fontId="18" fillId="0" borderId="53" xfId="62" applyFont="1" applyBorder="1">
      <alignment/>
      <protection/>
    </xf>
    <xf numFmtId="165" fontId="18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18" fillId="0" borderId="0" xfId="62" applyFont="1" applyBorder="1" applyAlignment="1">
      <alignment horizontal="left"/>
      <protection/>
    </xf>
    <xf numFmtId="0" fontId="18" fillId="0" borderId="50" xfId="62" applyFont="1" applyBorder="1">
      <alignment/>
      <protection/>
    </xf>
    <xf numFmtId="0" fontId="14" fillId="0" borderId="10" xfId="62" applyBorder="1">
      <alignment/>
      <protection/>
    </xf>
    <xf numFmtId="0" fontId="14" fillId="0" borderId="19" xfId="62" applyFont="1" applyBorder="1" applyAlignment="1">
      <alignment horizontal="left"/>
      <protection/>
    </xf>
    <xf numFmtId="165" fontId="0" fillId="0" borderId="19" xfId="42" applyNumberFormat="1" applyFont="1" applyBorder="1" applyAlignment="1">
      <alignment horizontal="center"/>
    </xf>
    <xf numFmtId="165" fontId="0" fillId="0" borderId="43" xfId="42" applyNumberFormat="1" applyFont="1" applyBorder="1" applyAlignment="1">
      <alignment horizontal="center"/>
    </xf>
    <xf numFmtId="0" fontId="20" fillId="0" borderId="0" xfId="63" applyFont="1" applyAlignment="1">
      <alignment horizontal="center"/>
      <protection/>
    </xf>
    <xf numFmtId="0" fontId="3" fillId="0" borderId="0" xfId="63" applyFont="1" applyAlignment="1">
      <alignment/>
      <protection/>
    </xf>
    <xf numFmtId="0" fontId="0" fillId="0" borderId="0" xfId="63">
      <alignment/>
      <protection/>
    </xf>
    <xf numFmtId="0" fontId="21" fillId="0" borderId="0" xfId="63" applyFont="1">
      <alignment/>
      <protection/>
    </xf>
    <xf numFmtId="0" fontId="22" fillId="0" borderId="0" xfId="63" applyFont="1" applyBorder="1" applyAlignment="1">
      <alignment horizontal="right"/>
      <protection/>
    </xf>
    <xf numFmtId="0" fontId="0" fillId="0" borderId="26" xfId="63" applyBorder="1" applyAlignment="1">
      <alignment horizontal="center"/>
      <protection/>
    </xf>
    <xf numFmtId="0" fontId="23" fillId="0" borderId="75" xfId="63" applyFont="1" applyBorder="1" applyAlignment="1">
      <alignment horizontal="center"/>
      <protection/>
    </xf>
    <xf numFmtId="0" fontId="23" fillId="0" borderId="15" xfId="63" applyFont="1" applyBorder="1" applyAlignment="1">
      <alignment horizontal="left"/>
      <protection/>
    </xf>
    <xf numFmtId="0" fontId="23" fillId="0" borderId="21" xfId="63" applyFont="1" applyBorder="1" applyAlignment="1">
      <alignment horizontal="left"/>
      <protection/>
    </xf>
    <xf numFmtId="165" fontId="23" fillId="0" borderId="26" xfId="43" applyNumberFormat="1" applyFont="1" applyBorder="1" applyAlignment="1">
      <alignment horizontal="center"/>
    </xf>
    <xf numFmtId="0" fontId="3" fillId="0" borderId="0" xfId="63" applyFont="1">
      <alignment/>
      <protection/>
    </xf>
    <xf numFmtId="49" fontId="1" fillId="0" borderId="76" xfId="63" applyNumberFormat="1" applyFont="1" applyBorder="1" applyAlignment="1">
      <alignment horizontal="center"/>
      <protection/>
    </xf>
    <xf numFmtId="165" fontId="1" fillId="0" borderId="30" xfId="43" applyNumberFormat="1" applyFont="1" applyBorder="1" applyAlignment="1">
      <alignment horizontal="center"/>
    </xf>
    <xf numFmtId="49" fontId="1" fillId="0" borderId="77" xfId="63" applyNumberFormat="1" applyFont="1" applyBorder="1" applyAlignment="1">
      <alignment horizontal="center"/>
      <protection/>
    </xf>
    <xf numFmtId="165" fontId="1" fillId="0" borderId="25" xfId="43" applyNumberFormat="1" applyFont="1" applyBorder="1" applyAlignment="1">
      <alignment horizontal="center"/>
    </xf>
    <xf numFmtId="49" fontId="23" fillId="0" borderId="75" xfId="63" applyNumberFormat="1" applyFont="1" applyBorder="1" applyAlignment="1">
      <alignment horizontal="center"/>
      <protection/>
    </xf>
    <xf numFmtId="0" fontId="23" fillId="0" borderId="57" xfId="63" applyFont="1" applyBorder="1" applyAlignment="1">
      <alignment horizontal="left"/>
      <protection/>
    </xf>
    <xf numFmtId="165" fontId="23" fillId="0" borderId="26" xfId="43" applyNumberFormat="1" applyFont="1" applyBorder="1" applyAlignment="1">
      <alignment/>
    </xf>
    <xf numFmtId="49" fontId="1" fillId="0" borderId="78" xfId="63" applyNumberFormat="1" applyFont="1" applyBorder="1" applyAlignment="1">
      <alignment horizontal="center"/>
      <protection/>
    </xf>
    <xf numFmtId="165" fontId="1" fillId="0" borderId="29" xfId="43" applyNumberFormat="1" applyFont="1" applyBorder="1" applyAlignment="1">
      <alignment horizontal="center"/>
    </xf>
    <xf numFmtId="0" fontId="0" fillId="0" borderId="15" xfId="63" applyBorder="1">
      <alignment/>
      <protection/>
    </xf>
    <xf numFmtId="49" fontId="23" fillId="0" borderId="76" xfId="63" applyNumberFormat="1" applyFont="1" applyBorder="1" applyAlignment="1">
      <alignment horizontal="center"/>
      <protection/>
    </xf>
    <xf numFmtId="165" fontId="23" fillId="0" borderId="30" xfId="43" applyNumberFormat="1" applyFont="1" applyBorder="1" applyAlignment="1">
      <alignment horizontal="center"/>
    </xf>
    <xf numFmtId="0" fontId="3" fillId="0" borderId="0" xfId="63" applyFont="1" applyBorder="1">
      <alignment/>
      <protection/>
    </xf>
    <xf numFmtId="0" fontId="0" fillId="0" borderId="0" xfId="63" applyFont="1" applyBorder="1">
      <alignment/>
      <protection/>
    </xf>
    <xf numFmtId="165" fontId="1" fillId="0" borderId="25" xfId="43" applyNumberFormat="1" applyFont="1" applyBorder="1" applyAlignment="1">
      <alignment/>
    </xf>
    <xf numFmtId="0" fontId="0" fillId="0" borderId="0" xfId="63" applyFont="1">
      <alignment/>
      <protection/>
    </xf>
    <xf numFmtId="49" fontId="1" fillId="0" borderId="79" xfId="63" applyNumberFormat="1" applyFont="1" applyBorder="1" applyAlignment="1">
      <alignment horizontal="center"/>
      <protection/>
    </xf>
    <xf numFmtId="165" fontId="23" fillId="0" borderId="80" xfId="43" applyNumberFormat="1" applyFont="1" applyBorder="1" applyAlignment="1">
      <alignment/>
    </xf>
    <xf numFmtId="49" fontId="1" fillId="0" borderId="0" xfId="63" applyNumberFormat="1" applyFont="1" applyBorder="1" applyAlignment="1">
      <alignment horizontal="center"/>
      <protection/>
    </xf>
    <xf numFmtId="0" fontId="23" fillId="0" borderId="0" xfId="63" applyFont="1" applyBorder="1" applyAlignment="1">
      <alignment horizontal="left"/>
      <protection/>
    </xf>
    <xf numFmtId="0" fontId="0" fillId="0" borderId="0" xfId="63" applyBorder="1">
      <alignment/>
      <protection/>
    </xf>
    <xf numFmtId="165" fontId="23" fillId="0" borderId="26" xfId="63" applyNumberFormat="1" applyFont="1" applyBorder="1">
      <alignment/>
      <protection/>
    </xf>
    <xf numFmtId="49" fontId="1" fillId="0" borderId="75" xfId="63" applyNumberFormat="1" applyFont="1" applyBorder="1" applyAlignment="1">
      <alignment horizontal="center" vertical="center"/>
      <protection/>
    </xf>
    <xf numFmtId="165" fontId="1" fillId="0" borderId="26" xfId="43" applyNumberFormat="1" applyFont="1" applyBorder="1" applyAlignment="1">
      <alignment/>
    </xf>
    <xf numFmtId="165" fontId="1" fillId="0" borderId="26" xfId="43" applyNumberFormat="1" applyFont="1" applyBorder="1" applyAlignment="1">
      <alignment/>
    </xf>
    <xf numFmtId="49" fontId="1" fillId="0" borderId="75" xfId="63" applyNumberFormat="1" applyFont="1" applyBorder="1" applyAlignment="1">
      <alignment horizontal="center"/>
      <protection/>
    </xf>
    <xf numFmtId="165" fontId="1" fillId="0" borderId="29" xfId="43" applyNumberFormat="1" applyFont="1" applyBorder="1" applyAlignment="1">
      <alignment/>
    </xf>
    <xf numFmtId="165" fontId="1" fillId="0" borderId="26" xfId="43" applyNumberFormat="1" applyFont="1" applyBorder="1" applyAlignment="1">
      <alignment horizontal="center"/>
    </xf>
    <xf numFmtId="49" fontId="23" fillId="0" borderId="75" xfId="63" applyNumberFormat="1" applyFont="1" applyBorder="1" applyAlignment="1">
      <alignment horizontal="center" vertical="center"/>
      <protection/>
    </xf>
    <xf numFmtId="165" fontId="23" fillId="0" borderId="26" xfId="43" applyNumberFormat="1" applyFont="1" applyBorder="1" applyAlignment="1">
      <alignment/>
    </xf>
    <xf numFmtId="49" fontId="1" fillId="0" borderId="79" xfId="63" applyNumberFormat="1" applyFont="1" applyBorder="1" applyAlignment="1">
      <alignment horizontal="center" vertical="center"/>
      <protection/>
    </xf>
    <xf numFmtId="0" fontId="0" fillId="0" borderId="0" xfId="63" applyAlignment="1">
      <alignment/>
      <protection/>
    </xf>
    <xf numFmtId="0" fontId="0" fillId="0" borderId="0" xfId="63" applyAlignment="1">
      <alignment horizontal="right"/>
      <protection/>
    </xf>
    <xf numFmtId="0" fontId="1" fillId="0" borderId="81" xfId="63" applyFont="1" applyBorder="1" applyAlignment="1">
      <alignment horizontal="right"/>
      <protection/>
    </xf>
    <xf numFmtId="0" fontId="3" fillId="0" borderId="75" xfId="63" applyFont="1" applyBorder="1" applyAlignment="1">
      <alignment horizontal="center" vertical="center" wrapText="1"/>
      <protection/>
    </xf>
    <xf numFmtId="165" fontId="3" fillId="0" borderId="82" xfId="63" applyNumberFormat="1" applyFont="1" applyBorder="1" applyAlignment="1">
      <alignment horizontal="center"/>
      <protection/>
    </xf>
    <xf numFmtId="0" fontId="1" fillId="0" borderId="78" xfId="63" applyFont="1" applyBorder="1" applyAlignment="1">
      <alignment horizontal="center"/>
      <protection/>
    </xf>
    <xf numFmtId="165" fontId="0" fillId="0" borderId="83" xfId="43" applyNumberFormat="1" applyFont="1" applyBorder="1" applyAlignment="1">
      <alignment horizontal="right"/>
    </xf>
    <xf numFmtId="0" fontId="1" fillId="0" borderId="76" xfId="63" applyFont="1" applyBorder="1" applyAlignment="1">
      <alignment horizontal="center"/>
      <protection/>
    </xf>
    <xf numFmtId="165" fontId="0" fillId="0" borderId="84" xfId="43" applyNumberFormat="1" applyFont="1" applyBorder="1" applyAlignment="1">
      <alignment horizontal="right"/>
    </xf>
    <xf numFmtId="165" fontId="3" fillId="0" borderId="82" xfId="43" applyNumberFormat="1" applyFont="1" applyBorder="1" applyAlignment="1">
      <alignment horizontal="right"/>
    </xf>
    <xf numFmtId="0" fontId="23" fillId="0" borderId="76" xfId="63" applyFont="1" applyBorder="1" applyAlignment="1">
      <alignment horizontal="center"/>
      <protection/>
    </xf>
    <xf numFmtId="165" fontId="3" fillId="0" borderId="85" xfId="43" applyNumberFormat="1" applyFont="1" applyBorder="1" applyAlignment="1">
      <alignment horizontal="right"/>
    </xf>
    <xf numFmtId="0" fontId="1" fillId="0" borderId="79" xfId="63" applyFont="1" applyBorder="1" applyAlignment="1">
      <alignment horizontal="center"/>
      <protection/>
    </xf>
    <xf numFmtId="165" fontId="3" fillId="0" borderId="86" xfId="43" applyNumberFormat="1" applyFont="1" applyBorder="1" applyAlignment="1">
      <alignment horizontal="right"/>
    </xf>
    <xf numFmtId="0" fontId="23" fillId="0" borderId="87" xfId="63" applyFont="1" applyBorder="1" applyAlignment="1">
      <alignment horizontal="center"/>
      <protection/>
    </xf>
    <xf numFmtId="165" fontId="3" fillId="0" borderId="88" xfId="43" applyNumberFormat="1" applyFont="1" applyBorder="1" applyAlignment="1">
      <alignment horizontal="right"/>
    </xf>
    <xf numFmtId="0" fontId="1" fillId="0" borderId="77" xfId="63" applyFont="1" applyBorder="1" applyAlignment="1">
      <alignment horizontal="center"/>
      <protection/>
    </xf>
    <xf numFmtId="0" fontId="1" fillId="0" borderId="51" xfId="63" applyFont="1" applyBorder="1" applyAlignment="1">
      <alignment horizontal="left"/>
      <protection/>
    </xf>
    <xf numFmtId="0" fontId="23" fillId="0" borderId="16" xfId="63" applyFont="1" applyBorder="1" applyAlignment="1">
      <alignment horizontal="left"/>
      <protection/>
    </xf>
    <xf numFmtId="0" fontId="23" fillId="0" borderId="59" xfId="63" applyFont="1" applyBorder="1" applyAlignment="1">
      <alignment horizontal="left"/>
      <protection/>
    </xf>
    <xf numFmtId="165" fontId="0" fillId="0" borderId="85" xfId="43" applyNumberFormat="1" applyFont="1" applyBorder="1" applyAlignment="1">
      <alignment horizontal="right"/>
    </xf>
    <xf numFmtId="0" fontId="0" fillId="0" borderId="57" xfId="63" applyBorder="1">
      <alignment/>
      <protection/>
    </xf>
    <xf numFmtId="0" fontId="0" fillId="0" borderId="0" xfId="63" applyAlignment="1">
      <alignment wrapText="1"/>
      <protection/>
    </xf>
    <xf numFmtId="3" fontId="3" fillId="33" borderId="26" xfId="63" applyNumberFormat="1" applyFont="1" applyFill="1" applyBorder="1" applyAlignment="1">
      <alignment horizontal="right" vertical="center" wrapText="1"/>
      <protection/>
    </xf>
    <xf numFmtId="3" fontId="0" fillId="0" borderId="26" xfId="63" applyNumberFormat="1" applyBorder="1">
      <alignment/>
      <protection/>
    </xf>
    <xf numFmtId="3" fontId="3" fillId="33" borderId="26" xfId="63" applyNumberFormat="1" applyFont="1" applyFill="1" applyBorder="1">
      <alignment/>
      <protection/>
    </xf>
    <xf numFmtId="3" fontId="9" fillId="33" borderId="26" xfId="63" applyNumberFormat="1" applyFont="1" applyFill="1" applyBorder="1">
      <alignment/>
      <protection/>
    </xf>
    <xf numFmtId="0" fontId="0" fillId="0" borderId="0" xfId="63" applyAlignment="1">
      <alignment vertical="center"/>
      <protection/>
    </xf>
    <xf numFmtId="0" fontId="24" fillId="0" borderId="0" xfId="63" applyFont="1" applyAlignment="1">
      <alignment horizontal="center"/>
      <protection/>
    </xf>
    <xf numFmtId="0" fontId="12" fillId="33" borderId="74" xfId="63" applyFont="1" applyFill="1" applyBorder="1" applyAlignment="1">
      <alignment vertical="center"/>
      <protection/>
    </xf>
    <xf numFmtId="0" fontId="12" fillId="33" borderId="34" xfId="63" applyFont="1" applyFill="1" applyBorder="1" applyAlignment="1">
      <alignment vertical="center"/>
      <protection/>
    </xf>
    <xf numFmtId="0" fontId="0" fillId="0" borderId="89" xfId="63" applyFont="1" applyBorder="1" applyAlignment="1" quotePrefix="1">
      <alignment horizontal="center" vertical="center"/>
      <protection/>
    </xf>
    <xf numFmtId="0" fontId="0" fillId="0" borderId="26" xfId="63" applyFont="1" applyBorder="1" applyAlignment="1">
      <alignment vertical="center"/>
      <protection/>
    </xf>
    <xf numFmtId="165" fontId="0" fillId="0" borderId="47" xfId="43" applyNumberFormat="1" applyFont="1" applyBorder="1" applyAlignment="1">
      <alignment vertical="center"/>
    </xf>
    <xf numFmtId="0" fontId="13" fillId="33" borderId="90" xfId="63" applyFont="1" applyFill="1" applyBorder="1" applyAlignment="1">
      <alignment vertical="center"/>
      <protection/>
    </xf>
    <xf numFmtId="0" fontId="12" fillId="33" borderId="27" xfId="63" applyFont="1" applyFill="1" applyBorder="1" applyAlignment="1">
      <alignment vertical="center"/>
      <protection/>
    </xf>
    <xf numFmtId="165" fontId="12" fillId="33" borderId="38" xfId="63" applyNumberFormat="1" applyFont="1" applyFill="1" applyBorder="1" applyAlignment="1">
      <alignment vertical="center"/>
      <protection/>
    </xf>
    <xf numFmtId="0" fontId="13" fillId="33" borderId="70" xfId="63" applyFont="1" applyFill="1" applyBorder="1" applyAlignment="1">
      <alignment vertical="center"/>
      <protection/>
    </xf>
    <xf numFmtId="0" fontId="12" fillId="33" borderId="28" xfId="63" applyFont="1" applyFill="1" applyBorder="1" applyAlignment="1">
      <alignment vertical="center"/>
      <protection/>
    </xf>
    <xf numFmtId="165" fontId="12" fillId="33" borderId="36" xfId="63" applyNumberFormat="1" applyFont="1" applyFill="1" applyBorder="1" applyAlignment="1">
      <alignment vertical="center"/>
      <protection/>
    </xf>
    <xf numFmtId="0" fontId="12" fillId="33" borderId="70" xfId="63" applyFont="1" applyFill="1" applyBorder="1" applyAlignment="1">
      <alignment vertical="center"/>
      <protection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0" fontId="70" fillId="0" borderId="14" xfId="64" applyFont="1" applyBorder="1" applyAlignment="1">
      <alignment horizontal="center" wrapText="1"/>
      <protection/>
    </xf>
    <xf numFmtId="0" fontId="70" fillId="0" borderId="49" xfId="64" applyFont="1" applyBorder="1">
      <alignment/>
      <protection/>
    </xf>
    <xf numFmtId="0" fontId="70" fillId="0" borderId="64" xfId="64" applyFont="1" applyBorder="1" applyAlignment="1">
      <alignment horizontal="center"/>
      <protection/>
    </xf>
    <xf numFmtId="0" fontId="71" fillId="0" borderId="14" xfId="64" applyFont="1" applyBorder="1" applyAlignment="1">
      <alignment wrapText="1"/>
      <protection/>
    </xf>
    <xf numFmtId="0" fontId="72" fillId="0" borderId="10" xfId="64" applyFont="1" applyBorder="1">
      <alignment/>
      <protection/>
    </xf>
    <xf numFmtId="0" fontId="72" fillId="0" borderId="49" xfId="64" applyFont="1" applyBorder="1">
      <alignment/>
      <protection/>
    </xf>
    <xf numFmtId="0" fontId="72" fillId="0" borderId="33" xfId="64" applyFont="1" applyBorder="1">
      <alignment/>
      <protection/>
    </xf>
    <xf numFmtId="3" fontId="72" fillId="0" borderId="34" xfId="64" applyNumberFormat="1" applyFont="1" applyBorder="1">
      <alignment/>
      <protection/>
    </xf>
    <xf numFmtId="3" fontId="72" fillId="0" borderId="46" xfId="64" applyNumberFormat="1" applyFont="1" applyBorder="1">
      <alignment/>
      <protection/>
    </xf>
    <xf numFmtId="0" fontId="72" fillId="0" borderId="21" xfId="64" applyFont="1" applyBorder="1">
      <alignment/>
      <protection/>
    </xf>
    <xf numFmtId="3" fontId="72" fillId="0" borderId="26" xfId="64" applyNumberFormat="1" applyFont="1" applyBorder="1">
      <alignment/>
      <protection/>
    </xf>
    <xf numFmtId="3" fontId="72" fillId="0" borderId="47" xfId="64" applyNumberFormat="1" applyFont="1" applyBorder="1">
      <alignment/>
      <protection/>
    </xf>
    <xf numFmtId="0" fontId="72" fillId="0" borderId="61" xfId="64" applyFont="1" applyBorder="1" applyAlignment="1">
      <alignment wrapText="1"/>
      <protection/>
    </xf>
    <xf numFmtId="0" fontId="72" fillId="0" borderId="62" xfId="64" applyFont="1" applyBorder="1">
      <alignment/>
      <protection/>
    </xf>
    <xf numFmtId="3" fontId="72" fillId="0" borderId="27" xfId="64" applyNumberFormat="1" applyFont="1" applyBorder="1">
      <alignment/>
      <protection/>
    </xf>
    <xf numFmtId="3" fontId="72" fillId="0" borderId="38" xfId="64" applyNumberFormat="1" applyFont="1" applyBorder="1">
      <alignment/>
      <protection/>
    </xf>
    <xf numFmtId="0" fontId="70" fillId="34" borderId="64" xfId="64" applyFont="1" applyFill="1" applyBorder="1" applyAlignment="1">
      <alignment vertical="center" wrapText="1"/>
      <protection/>
    </xf>
    <xf numFmtId="0" fontId="70" fillId="34" borderId="64" xfId="64" applyFont="1" applyFill="1" applyBorder="1">
      <alignment/>
      <protection/>
    </xf>
    <xf numFmtId="3" fontId="70" fillId="34" borderId="64" xfId="64" applyNumberFormat="1" applyFont="1" applyFill="1" applyBorder="1">
      <alignment/>
      <protection/>
    </xf>
    <xf numFmtId="0" fontId="72" fillId="0" borderId="14" xfId="64" applyFont="1" applyBorder="1" applyAlignment="1">
      <alignment wrapText="1"/>
      <protection/>
    </xf>
    <xf numFmtId="0" fontId="72" fillId="0" borderId="74" xfId="64" applyFont="1" applyBorder="1" applyAlignment="1">
      <alignment wrapText="1"/>
      <protection/>
    </xf>
    <xf numFmtId="0" fontId="72" fillId="0" borderId="89" xfId="64" applyFont="1" applyBorder="1" applyAlignment="1">
      <alignment wrapText="1"/>
      <protection/>
    </xf>
    <xf numFmtId="0" fontId="72" fillId="0" borderId="13" xfId="64" applyFont="1" applyBorder="1" applyAlignment="1">
      <alignment wrapText="1"/>
      <protection/>
    </xf>
    <xf numFmtId="0" fontId="72" fillId="0" borderId="0" xfId="64" applyFont="1" applyBorder="1">
      <alignment/>
      <protection/>
    </xf>
    <xf numFmtId="0" fontId="72" fillId="0" borderId="31" xfId="64" applyFont="1" applyBorder="1">
      <alignment/>
      <protection/>
    </xf>
    <xf numFmtId="0" fontId="69" fillId="0" borderId="90" xfId="64" applyFont="1" applyBorder="1" applyAlignment="1">
      <alignment wrapText="1"/>
      <protection/>
    </xf>
    <xf numFmtId="165" fontId="72" fillId="0" borderId="27" xfId="45" applyNumberFormat="1" applyFont="1" applyBorder="1" applyAlignment="1">
      <alignment/>
    </xf>
    <xf numFmtId="3" fontId="69" fillId="0" borderId="27" xfId="45" applyNumberFormat="1" applyFont="1" applyBorder="1" applyAlignment="1">
      <alignment horizontal="right"/>
    </xf>
    <xf numFmtId="3" fontId="69" fillId="0" borderId="38" xfId="45" applyNumberFormat="1" applyFont="1" applyBorder="1" applyAlignment="1">
      <alignment horizontal="right"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0" fillId="0" borderId="0" xfId="63" applyFont="1" applyAlignment="1">
      <alignment horizontal="right"/>
      <protection/>
    </xf>
    <xf numFmtId="0" fontId="0" fillId="0" borderId="91" xfId="63" applyFont="1" applyBorder="1" applyAlignment="1">
      <alignment horizontal="center" vertical="center" wrapText="1"/>
      <protection/>
    </xf>
    <xf numFmtId="0" fontId="0" fillId="0" borderId="35" xfId="63" applyFont="1" applyBorder="1" applyAlignment="1">
      <alignment horizontal="center" vertical="center" wrapText="1"/>
      <protection/>
    </xf>
    <xf numFmtId="3" fontId="0" fillId="0" borderId="47" xfId="63" applyNumberFormat="1" applyFont="1" applyBorder="1" applyAlignment="1">
      <alignment horizontal="right"/>
      <protection/>
    </xf>
    <xf numFmtId="0" fontId="3" fillId="0" borderId="89" xfId="63" applyFont="1" applyBorder="1" applyAlignment="1">
      <alignment horizontal="center"/>
      <protection/>
    </xf>
    <xf numFmtId="3" fontId="3" fillId="0" borderId="47" xfId="43" applyNumberFormat="1" applyFont="1" applyBorder="1" applyAlignment="1">
      <alignment horizontal="right"/>
    </xf>
    <xf numFmtId="49" fontId="0" fillId="0" borderId="72" xfId="63" applyNumberFormat="1" applyFont="1" applyBorder="1" applyAlignment="1">
      <alignment horizontal="center"/>
      <protection/>
    </xf>
    <xf numFmtId="3" fontId="0" fillId="0" borderId="47" xfId="43" applyNumberFormat="1" applyFont="1" applyBorder="1" applyAlignment="1">
      <alignment horizontal="right"/>
    </xf>
    <xf numFmtId="49" fontId="0" fillId="0" borderId="92" xfId="63" applyNumberFormat="1" applyFont="1" applyBorder="1" applyAlignment="1">
      <alignment horizontal="center"/>
      <protection/>
    </xf>
    <xf numFmtId="3" fontId="0" fillId="0" borderId="35" xfId="43" applyNumberFormat="1" applyFont="1" applyBorder="1" applyAlignment="1">
      <alignment horizontal="right"/>
    </xf>
    <xf numFmtId="49" fontId="3" fillId="0" borderId="89" xfId="63" applyNumberFormat="1" applyFont="1" applyBorder="1" applyAlignment="1">
      <alignment horizontal="center"/>
      <protection/>
    </xf>
    <xf numFmtId="3" fontId="0" fillId="0" borderId="60" xfId="43" applyNumberFormat="1" applyFont="1" applyBorder="1" applyAlignment="1">
      <alignment horizontal="right"/>
    </xf>
    <xf numFmtId="0" fontId="3" fillId="0" borderId="57" xfId="63" applyFont="1" applyBorder="1" applyAlignment="1">
      <alignment horizontal="left"/>
      <protection/>
    </xf>
    <xf numFmtId="49" fontId="0" fillId="0" borderId="93" xfId="63" applyNumberFormat="1" applyFont="1" applyBorder="1" applyAlignment="1">
      <alignment horizontal="center"/>
      <protection/>
    </xf>
    <xf numFmtId="49" fontId="3" fillId="0" borderId="72" xfId="63" applyNumberFormat="1" applyFont="1" applyBorder="1" applyAlignment="1">
      <alignment horizontal="center"/>
      <protection/>
    </xf>
    <xf numFmtId="3" fontId="3" fillId="0" borderId="60" xfId="43" applyNumberFormat="1" applyFont="1" applyBorder="1" applyAlignment="1">
      <alignment horizontal="right"/>
    </xf>
    <xf numFmtId="49" fontId="25" fillId="0" borderId="90" xfId="63" applyNumberFormat="1" applyFont="1" applyBorder="1" applyAlignment="1">
      <alignment horizontal="center"/>
      <protection/>
    </xf>
    <xf numFmtId="3" fontId="9" fillId="0" borderId="38" xfId="43" applyNumberFormat="1" applyFont="1" applyBorder="1" applyAlignment="1">
      <alignment horizontal="right"/>
    </xf>
    <xf numFmtId="0" fontId="25" fillId="0" borderId="0" xfId="63" applyFont="1">
      <alignment/>
      <protection/>
    </xf>
    <xf numFmtId="49" fontId="0" fillId="0" borderId="0" xfId="63" applyNumberFormat="1" applyFont="1" applyBorder="1" applyAlignment="1">
      <alignment horizontal="center"/>
      <protection/>
    </xf>
    <xf numFmtId="0" fontId="3" fillId="0" borderId="0" xfId="63" applyFont="1" applyBorder="1" applyAlignment="1">
      <alignment horizontal="left"/>
      <protection/>
    </xf>
    <xf numFmtId="3" fontId="3" fillId="0" borderId="47" xfId="63" applyNumberFormat="1" applyFont="1" applyBorder="1" applyAlignment="1">
      <alignment horizontal="right"/>
      <protection/>
    </xf>
    <xf numFmtId="49" fontId="0" fillId="0" borderId="89" xfId="63" applyNumberFormat="1" applyFont="1" applyBorder="1" applyAlignment="1">
      <alignment horizontal="center" vertical="center"/>
      <protection/>
    </xf>
    <xf numFmtId="49" fontId="0" fillId="0" borderId="89" xfId="63" applyNumberFormat="1" applyFont="1" applyBorder="1" applyAlignment="1">
      <alignment horizontal="center"/>
      <protection/>
    </xf>
    <xf numFmtId="0" fontId="0" fillId="0" borderId="94" xfId="63" applyFont="1" applyBorder="1" applyAlignment="1">
      <alignment horizontal="left"/>
      <protection/>
    </xf>
    <xf numFmtId="3" fontId="0" fillId="0" borderId="95" xfId="43" applyNumberFormat="1" applyFont="1" applyBorder="1" applyAlignment="1">
      <alignment horizontal="right"/>
    </xf>
    <xf numFmtId="0" fontId="0" fillId="0" borderId="17" xfId="63" applyFont="1" applyBorder="1" applyAlignment="1">
      <alignment horizontal="left"/>
      <protection/>
    </xf>
    <xf numFmtId="49" fontId="3" fillId="0" borderId="89" xfId="63" applyNumberFormat="1" applyFont="1" applyBorder="1" applyAlignment="1">
      <alignment horizontal="center" vertical="center"/>
      <protection/>
    </xf>
    <xf numFmtId="49" fontId="9" fillId="0" borderId="90" xfId="63" applyNumberFormat="1" applyFont="1" applyBorder="1" applyAlignment="1">
      <alignment horizontal="center" vertical="center"/>
      <protection/>
    </xf>
    <xf numFmtId="0" fontId="9" fillId="0" borderId="0" xfId="63" applyFont="1">
      <alignment/>
      <protection/>
    </xf>
    <xf numFmtId="0" fontId="0" fillId="0" borderId="0" xfId="63" applyFont="1" applyAlignment="1">
      <alignment horizontal="center"/>
      <protection/>
    </xf>
    <xf numFmtId="3" fontId="3" fillId="0" borderId="47" xfId="63" applyNumberFormat="1" applyFont="1" applyBorder="1">
      <alignment/>
      <protection/>
    </xf>
    <xf numFmtId="3" fontId="0" fillId="0" borderId="47" xfId="43" applyNumberFormat="1" applyFont="1" applyBorder="1" applyAlignment="1">
      <alignment/>
    </xf>
    <xf numFmtId="3" fontId="0" fillId="0" borderId="47" xfId="43" applyNumberFormat="1" applyFont="1" applyBorder="1" applyAlignment="1">
      <alignment/>
    </xf>
    <xf numFmtId="3" fontId="0" fillId="0" borderId="95" xfId="43" applyNumberFormat="1" applyFont="1" applyBorder="1" applyAlignment="1">
      <alignment/>
    </xf>
    <xf numFmtId="3" fontId="0" fillId="0" borderId="47" xfId="43" applyNumberFormat="1" applyFont="1" applyBorder="1" applyAlignment="1">
      <alignment horizontal="center"/>
    </xf>
    <xf numFmtId="3" fontId="3" fillId="0" borderId="47" xfId="43" applyNumberFormat="1" applyFont="1" applyBorder="1" applyAlignment="1">
      <alignment horizontal="center"/>
    </xf>
    <xf numFmtId="3" fontId="3" fillId="0" borderId="47" xfId="43" applyNumberFormat="1" applyFont="1" applyBorder="1" applyAlignment="1">
      <alignment/>
    </xf>
    <xf numFmtId="3" fontId="9" fillId="0" borderId="38" xfId="43" applyNumberFormat="1" applyFont="1" applyBorder="1" applyAlignment="1">
      <alignment/>
    </xf>
    <xf numFmtId="0" fontId="3" fillId="0" borderId="89" xfId="63" applyFont="1" applyBorder="1" applyAlignment="1">
      <alignment horizontal="center" vertical="center" wrapText="1"/>
      <protection/>
    </xf>
    <xf numFmtId="0" fontId="0" fillId="0" borderId="93" xfId="63" applyFont="1" applyBorder="1" applyAlignment="1">
      <alignment horizontal="center"/>
      <protection/>
    </xf>
    <xf numFmtId="0" fontId="0" fillId="0" borderId="72" xfId="63" applyFont="1" applyBorder="1" applyAlignment="1">
      <alignment horizontal="center"/>
      <protection/>
    </xf>
    <xf numFmtId="0" fontId="3" fillId="0" borderId="72" xfId="63" applyFont="1" applyBorder="1" applyAlignment="1">
      <alignment horizontal="center"/>
      <protection/>
    </xf>
    <xf numFmtId="3" fontId="3" fillId="0" borderId="35" xfId="43" applyNumberFormat="1" applyFont="1" applyBorder="1" applyAlignment="1">
      <alignment horizontal="right"/>
    </xf>
    <xf numFmtId="0" fontId="9" fillId="0" borderId="90" xfId="63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23" fillId="0" borderId="0" xfId="63" applyFont="1" applyBorder="1" applyAlignment="1">
      <alignment/>
      <protection/>
    </xf>
    <xf numFmtId="0" fontId="3" fillId="0" borderId="74" xfId="63" applyFont="1" applyBorder="1" applyAlignment="1">
      <alignment horizontal="center"/>
      <protection/>
    </xf>
    <xf numFmtId="165" fontId="3" fillId="0" borderId="91" xfId="43" applyNumberFormat="1" applyFont="1" applyBorder="1" applyAlignment="1">
      <alignment/>
    </xf>
    <xf numFmtId="165" fontId="0" fillId="0" borderId="47" xfId="43" applyNumberFormat="1" applyFont="1" applyBorder="1" applyAlignment="1">
      <alignment/>
    </xf>
    <xf numFmtId="0" fontId="0" fillId="0" borderId="92" xfId="63" applyFont="1" applyBorder="1" applyAlignment="1">
      <alignment horizontal="center"/>
      <protection/>
    </xf>
    <xf numFmtId="165" fontId="3" fillId="0" borderId="47" xfId="43" applyNumberFormat="1" applyFont="1" applyBorder="1" applyAlignment="1">
      <alignment/>
    </xf>
    <xf numFmtId="165" fontId="9" fillId="0" borderId="38" xfId="43" applyNumberFormat="1" applyFont="1" applyBorder="1" applyAlignment="1">
      <alignment/>
    </xf>
    <xf numFmtId="0" fontId="0" fillId="0" borderId="13" xfId="63" applyFont="1" applyBorder="1" applyAlignment="1">
      <alignment horizontal="center"/>
      <protection/>
    </xf>
    <xf numFmtId="0" fontId="0" fillId="0" borderId="96" xfId="63" applyFont="1" applyBorder="1" applyAlignment="1">
      <alignment horizontal="center"/>
      <protection/>
    </xf>
    <xf numFmtId="0" fontId="3" fillId="0" borderId="13" xfId="63" applyFont="1" applyBorder="1" applyAlignment="1">
      <alignment horizontal="center"/>
      <protection/>
    </xf>
    <xf numFmtId="0" fontId="9" fillId="34" borderId="57" xfId="63" applyFont="1" applyFill="1" applyBorder="1">
      <alignment/>
      <protection/>
    </xf>
    <xf numFmtId="0" fontId="0" fillId="34" borderId="15" xfId="63" applyFill="1" applyBorder="1">
      <alignment/>
      <protection/>
    </xf>
    <xf numFmtId="0" fontId="0" fillId="34" borderId="21" xfId="63" applyFill="1" applyBorder="1">
      <alignment/>
      <protection/>
    </xf>
    <xf numFmtId="0" fontId="0" fillId="34" borderId="97" xfId="63" applyFill="1" applyBorder="1">
      <alignment/>
      <protection/>
    </xf>
    <xf numFmtId="0" fontId="0" fillId="34" borderId="17" xfId="63" applyFill="1" applyBorder="1">
      <alignment/>
      <protection/>
    </xf>
    <xf numFmtId="0" fontId="0" fillId="34" borderId="94" xfId="63" applyFill="1" applyBorder="1">
      <alignment/>
      <protection/>
    </xf>
    <xf numFmtId="0" fontId="0" fillId="34" borderId="51" xfId="63" applyFill="1" applyBorder="1" applyAlignment="1">
      <alignment wrapText="1"/>
      <protection/>
    </xf>
    <xf numFmtId="0" fontId="0" fillId="34" borderId="16" xfId="63" applyFill="1" applyBorder="1" applyAlignment="1">
      <alignment wrapText="1"/>
      <protection/>
    </xf>
    <xf numFmtId="0" fontId="0" fillId="34" borderId="59" xfId="63" applyFill="1" applyBorder="1" applyAlignment="1">
      <alignment wrapText="1"/>
      <protection/>
    </xf>
    <xf numFmtId="0" fontId="3" fillId="34" borderId="26" xfId="63" applyFont="1" applyFill="1" applyBorder="1" applyAlignment="1">
      <alignment horizontal="center" vertical="center" wrapText="1"/>
      <protection/>
    </xf>
    <xf numFmtId="0" fontId="4" fillId="0" borderId="0" xfId="66" applyFont="1" applyBorder="1" applyAlignment="1" quotePrefix="1">
      <alignment vertical="center"/>
      <protection/>
    </xf>
    <xf numFmtId="0" fontId="4" fillId="0" borderId="0" xfId="63" applyFont="1" applyAlignment="1">
      <alignment vertical="center"/>
      <protection/>
    </xf>
    <xf numFmtId="3" fontId="4" fillId="0" borderId="0" xfId="63" applyNumberFormat="1" applyFont="1" applyAlignment="1">
      <alignment vertical="center"/>
      <protection/>
    </xf>
    <xf numFmtId="3" fontId="0" fillId="0" borderId="0" xfId="63" applyNumberForma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17" xfId="0" applyFont="1" applyBorder="1" applyAlignment="1">
      <alignment/>
    </xf>
    <xf numFmtId="3" fontId="0" fillId="0" borderId="67" xfId="0" applyNumberFormat="1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0" fontId="4" fillId="0" borderId="63" xfId="0" applyFont="1" applyBorder="1" applyAlignment="1">
      <alignment horizontal="left" vertical="center" wrapText="1"/>
    </xf>
    <xf numFmtId="0" fontId="4" fillId="0" borderId="63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63" xfId="0" applyFont="1" applyBorder="1" applyAlignment="1">
      <alignment/>
    </xf>
    <xf numFmtId="0" fontId="3" fillId="34" borderId="26" xfId="63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4" fillId="0" borderId="58" xfId="0" applyFont="1" applyFill="1" applyBorder="1" applyAlignment="1">
      <alignment wrapText="1"/>
    </xf>
    <xf numFmtId="0" fontId="0" fillId="0" borderId="19" xfId="0" applyFont="1" applyFill="1" applyBorder="1" applyAlignment="1" quotePrefix="1">
      <alignment horizontal="center"/>
    </xf>
    <xf numFmtId="0" fontId="4" fillId="0" borderId="20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32" xfId="0" applyFont="1" applyBorder="1" applyAlignment="1">
      <alignment/>
    </xf>
    <xf numFmtId="0" fontId="68" fillId="0" borderId="28" xfId="64" applyFont="1" applyBorder="1">
      <alignment/>
      <protection/>
    </xf>
    <xf numFmtId="0" fontId="69" fillId="0" borderId="70" xfId="64" applyFont="1" applyBorder="1">
      <alignment/>
      <protection/>
    </xf>
    <xf numFmtId="3" fontId="69" fillId="0" borderId="28" xfId="64" applyNumberFormat="1" applyFont="1" applyBorder="1">
      <alignment/>
      <protection/>
    </xf>
    <xf numFmtId="3" fontId="69" fillId="0" borderId="36" xfId="64" applyNumberFormat="1" applyFont="1" applyBorder="1">
      <alignment/>
      <protection/>
    </xf>
    <xf numFmtId="0" fontId="0" fillId="0" borderId="12" xfId="0" applyFont="1" applyBorder="1" applyAlignment="1" quotePrefix="1">
      <alignment horizontal="center" vertical="center"/>
    </xf>
    <xf numFmtId="0" fontId="4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72" fillId="0" borderId="98" xfId="64" applyFont="1" applyBorder="1" applyAlignment="1">
      <alignment horizontal="left" vertical="center" wrapText="1"/>
      <protection/>
    </xf>
    <xf numFmtId="0" fontId="4" fillId="0" borderId="63" xfId="0" applyFont="1" applyFill="1" applyBorder="1" applyAlignment="1">
      <alignment/>
    </xf>
    <xf numFmtId="0" fontId="27" fillId="0" borderId="0" xfId="63" applyFont="1" applyAlignment="1">
      <alignment horizontal="center"/>
      <protection/>
    </xf>
    <xf numFmtId="0" fontId="28" fillId="0" borderId="0" xfId="63" applyFont="1">
      <alignment/>
      <protection/>
    </xf>
    <xf numFmtId="0" fontId="28" fillId="0" borderId="0" xfId="63" applyFont="1" applyBorder="1" applyAlignment="1">
      <alignment horizontal="right"/>
      <protection/>
    </xf>
    <xf numFmtId="0" fontId="25" fillId="0" borderId="91" xfId="63" applyFont="1" applyBorder="1" applyAlignment="1">
      <alignment horizontal="center" vertical="center" wrapText="1"/>
      <protection/>
    </xf>
    <xf numFmtId="0" fontId="25" fillId="0" borderId="35" xfId="63" applyFont="1" applyBorder="1" applyAlignment="1">
      <alignment horizontal="center" vertical="center" wrapText="1"/>
      <protection/>
    </xf>
    <xf numFmtId="3" fontId="25" fillId="0" borderId="47" xfId="63" applyNumberFormat="1" applyFont="1" applyBorder="1" applyAlignment="1">
      <alignment horizontal="right"/>
      <protection/>
    </xf>
    <xf numFmtId="0" fontId="9" fillId="0" borderId="89" xfId="63" applyFont="1" applyBorder="1" applyAlignment="1">
      <alignment horizontal="center"/>
      <protection/>
    </xf>
    <xf numFmtId="3" fontId="9" fillId="0" borderId="47" xfId="43" applyNumberFormat="1" applyFont="1" applyBorder="1" applyAlignment="1">
      <alignment horizontal="right"/>
    </xf>
    <xf numFmtId="49" fontId="25" fillId="0" borderId="89" xfId="63" applyNumberFormat="1" applyFont="1" applyBorder="1" applyAlignment="1">
      <alignment horizontal="center"/>
      <protection/>
    </xf>
    <xf numFmtId="3" fontId="25" fillId="0" borderId="47" xfId="43" applyNumberFormat="1" applyFont="1" applyBorder="1" applyAlignment="1">
      <alignment horizontal="right"/>
    </xf>
    <xf numFmtId="49" fontId="29" fillId="0" borderId="89" xfId="63" applyNumberFormat="1" applyFont="1" applyBorder="1" applyAlignment="1">
      <alignment horizontal="center"/>
      <protection/>
    </xf>
    <xf numFmtId="3" fontId="29" fillId="0" borderId="35" xfId="43" applyNumberFormat="1" applyFont="1" applyBorder="1" applyAlignment="1">
      <alignment horizontal="right"/>
    </xf>
    <xf numFmtId="49" fontId="9" fillId="0" borderId="89" xfId="63" applyNumberFormat="1" applyFont="1" applyBorder="1" applyAlignment="1">
      <alignment horizontal="center"/>
      <protection/>
    </xf>
    <xf numFmtId="3" fontId="29" fillId="0" borderId="47" xfId="43" applyNumberFormat="1" applyFont="1" applyBorder="1" applyAlignment="1">
      <alignment horizontal="right"/>
    </xf>
    <xf numFmtId="49" fontId="25" fillId="0" borderId="93" xfId="63" applyNumberFormat="1" applyFont="1" applyBorder="1" applyAlignment="1">
      <alignment horizontal="center"/>
      <protection/>
    </xf>
    <xf numFmtId="49" fontId="9" fillId="0" borderId="72" xfId="63" applyNumberFormat="1" applyFont="1" applyBorder="1" applyAlignment="1">
      <alignment horizontal="center"/>
      <protection/>
    </xf>
    <xf numFmtId="3" fontId="9" fillId="0" borderId="60" xfId="43" applyNumberFormat="1" applyFont="1" applyBorder="1" applyAlignment="1">
      <alignment horizontal="right"/>
    </xf>
    <xf numFmtId="3" fontId="30" fillId="0" borderId="38" xfId="43" applyNumberFormat="1" applyFont="1" applyBorder="1" applyAlignment="1">
      <alignment horizontal="right"/>
    </xf>
    <xf numFmtId="3" fontId="9" fillId="0" borderId="47" xfId="63" applyNumberFormat="1" applyFont="1" applyBorder="1" applyAlignment="1">
      <alignment horizontal="right"/>
      <protection/>
    </xf>
    <xf numFmtId="49" fontId="25" fillId="0" borderId="89" xfId="63" applyNumberFormat="1" applyFont="1" applyBorder="1" applyAlignment="1">
      <alignment horizontal="center" vertical="center"/>
      <protection/>
    </xf>
    <xf numFmtId="49" fontId="9" fillId="0" borderId="89" xfId="63" applyNumberFormat="1" applyFont="1" applyBorder="1" applyAlignment="1">
      <alignment horizontal="center" vertical="center"/>
      <protection/>
    </xf>
    <xf numFmtId="49" fontId="25" fillId="0" borderId="93" xfId="63" applyNumberFormat="1" applyFont="1" applyBorder="1" applyAlignment="1">
      <alignment horizontal="center" vertical="center"/>
      <protection/>
    </xf>
    <xf numFmtId="3" fontId="25" fillId="0" borderId="95" xfId="43" applyNumberFormat="1" applyFont="1" applyBorder="1" applyAlignment="1">
      <alignment horizontal="right"/>
    </xf>
    <xf numFmtId="49" fontId="25" fillId="0" borderId="72" xfId="63" applyNumberFormat="1" applyFont="1" applyBorder="1" applyAlignment="1">
      <alignment horizontal="center"/>
      <protection/>
    </xf>
    <xf numFmtId="49" fontId="29" fillId="0" borderId="72" xfId="63" applyNumberFormat="1" applyFont="1" applyBorder="1" applyAlignment="1">
      <alignment horizontal="center"/>
      <protection/>
    </xf>
    <xf numFmtId="49" fontId="29" fillId="0" borderId="92" xfId="63" applyNumberFormat="1" applyFont="1" applyBorder="1" applyAlignment="1">
      <alignment horizontal="center"/>
      <protection/>
    </xf>
    <xf numFmtId="49" fontId="25" fillId="0" borderId="0" xfId="63" applyNumberFormat="1" applyFont="1" applyBorder="1" applyAlignment="1">
      <alignment horizontal="center"/>
      <protection/>
    </xf>
    <xf numFmtId="0" fontId="9" fillId="0" borderId="0" xfId="63" applyFont="1" applyBorder="1" applyAlignment="1">
      <alignment horizontal="left"/>
      <protection/>
    </xf>
    <xf numFmtId="0" fontId="25" fillId="0" borderId="0" xfId="63" applyFont="1" applyBorder="1">
      <alignment/>
      <protection/>
    </xf>
    <xf numFmtId="3" fontId="0" fillId="0" borderId="15" xfId="63" applyNumberFormat="1" applyBorder="1" applyAlignment="1">
      <alignment horizontal="right"/>
      <protection/>
    </xf>
    <xf numFmtId="3" fontId="0" fillId="0" borderId="21" xfId="63" applyNumberFormat="1" applyBorder="1" applyAlignment="1">
      <alignment horizontal="right"/>
      <protection/>
    </xf>
    <xf numFmtId="0" fontId="0" fillId="0" borderId="17" xfId="0" applyFont="1" applyBorder="1" applyAlignment="1">
      <alignment horizontal="center"/>
    </xf>
    <xf numFmtId="0" fontId="0" fillId="0" borderId="29" xfId="63" applyFont="1" applyBorder="1" applyAlignment="1">
      <alignment vertical="center"/>
      <protection/>
    </xf>
    <xf numFmtId="165" fontId="0" fillId="0" borderId="95" xfId="43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3" fontId="0" fillId="0" borderId="44" xfId="40" applyNumberFormat="1" applyFont="1" applyBorder="1" applyAlignment="1">
      <alignment vertical="center"/>
    </xf>
    <xf numFmtId="16" fontId="0" fillId="0" borderId="0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5" xfId="0" applyFont="1" applyBorder="1" applyAlignment="1">
      <alignment vertical="center" wrapText="1"/>
    </xf>
    <xf numFmtId="16" fontId="0" fillId="0" borderId="19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99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4" fillId="0" borderId="65" xfId="0" applyNumberFormat="1" applyFont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12" fillId="33" borderId="46" xfId="63" applyFont="1" applyFill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8" fillId="0" borderId="14" xfId="62" applyFont="1" applyBorder="1" applyAlignment="1">
      <alignment horizontal="center"/>
      <protection/>
    </xf>
    <xf numFmtId="0" fontId="18" fillId="0" borderId="10" xfId="62" applyFont="1" applyBorder="1" applyAlignment="1">
      <alignment horizontal="center"/>
      <protection/>
    </xf>
    <xf numFmtId="0" fontId="18" fillId="0" borderId="49" xfId="62" applyFont="1" applyBorder="1" applyAlignment="1">
      <alignment horizontal="center"/>
      <protection/>
    </xf>
    <xf numFmtId="165" fontId="18" fillId="0" borderId="14" xfId="42" applyNumberFormat="1" applyFont="1" applyBorder="1" applyAlignment="1">
      <alignment horizontal="center"/>
    </xf>
    <xf numFmtId="165" fontId="18" fillId="0" borderId="10" xfId="42" applyNumberFormat="1" applyFont="1" applyBorder="1" applyAlignment="1">
      <alignment horizontal="center"/>
    </xf>
    <xf numFmtId="165" fontId="18" fillId="0" borderId="49" xfId="42" applyNumberFormat="1" applyFont="1" applyBorder="1" applyAlignment="1">
      <alignment horizontal="center"/>
    </xf>
    <xf numFmtId="165" fontId="14" fillId="0" borderId="20" xfId="42" applyNumberFormat="1" applyFont="1" applyBorder="1" applyAlignment="1">
      <alignment horizontal="center"/>
    </xf>
    <xf numFmtId="165" fontId="14" fillId="0" borderId="101" xfId="42" applyNumberFormat="1" applyFont="1" applyBorder="1" applyAlignment="1">
      <alignment horizontal="center"/>
    </xf>
    <xf numFmtId="0" fontId="18" fillId="0" borderId="11" xfId="62" applyFont="1" applyBorder="1" applyAlignment="1">
      <alignment horizontal="center" vertical="top"/>
      <protection/>
    </xf>
    <xf numFmtId="0" fontId="18" fillId="0" borderId="13" xfId="62" applyFont="1" applyBorder="1" applyAlignment="1">
      <alignment horizontal="center" vertical="top"/>
      <protection/>
    </xf>
    <xf numFmtId="0" fontId="18" fillId="0" borderId="18" xfId="62" applyFont="1" applyBorder="1" applyAlignment="1">
      <alignment horizontal="center" vertical="top"/>
      <protection/>
    </xf>
    <xf numFmtId="165" fontId="18" fillId="0" borderId="56" xfId="42" applyNumberFormat="1" applyFont="1" applyBorder="1" applyAlignment="1">
      <alignment horizontal="center"/>
    </xf>
    <xf numFmtId="165" fontId="18" fillId="0" borderId="32" xfId="42" applyNumberFormat="1" applyFont="1" applyBorder="1" applyAlignment="1">
      <alignment horizontal="center"/>
    </xf>
    <xf numFmtId="165" fontId="18" fillId="0" borderId="41" xfId="42" applyNumberFormat="1" applyFont="1" applyBorder="1" applyAlignment="1">
      <alignment horizontal="center"/>
    </xf>
    <xf numFmtId="0" fontId="14" fillId="0" borderId="26" xfId="62" applyFont="1" applyBorder="1" applyAlignment="1">
      <alignment horizontal="left"/>
      <protection/>
    </xf>
    <xf numFmtId="165" fontId="14" fillId="0" borderId="26" xfId="42" applyNumberFormat="1" applyFont="1" applyBorder="1" applyAlignment="1">
      <alignment horizontal="center"/>
    </xf>
    <xf numFmtId="165" fontId="14" fillId="0" borderId="47" xfId="42" applyNumberFormat="1" applyFont="1" applyBorder="1" applyAlignment="1">
      <alignment horizontal="center"/>
    </xf>
    <xf numFmtId="0" fontId="14" fillId="0" borderId="27" xfId="62" applyFont="1" applyBorder="1" applyAlignment="1">
      <alignment horizontal="left"/>
      <protection/>
    </xf>
    <xf numFmtId="165" fontId="0" fillId="0" borderId="27" xfId="42" applyNumberFormat="1" applyFont="1" applyBorder="1" applyAlignment="1">
      <alignment horizontal="center"/>
    </xf>
    <xf numFmtId="165" fontId="0" fillId="0" borderId="38" xfId="42" applyNumberFormat="1" applyFont="1" applyBorder="1" applyAlignment="1">
      <alignment horizontal="center"/>
    </xf>
    <xf numFmtId="0" fontId="18" fillId="0" borderId="56" xfId="62" applyFont="1" applyBorder="1" applyAlignment="1">
      <alignment horizontal="left"/>
      <protection/>
    </xf>
    <xf numFmtId="0" fontId="18" fillId="0" borderId="32" xfId="62" applyFont="1" applyBorder="1" applyAlignment="1">
      <alignment horizontal="left"/>
      <protection/>
    </xf>
    <xf numFmtId="0" fontId="18" fillId="0" borderId="33" xfId="62" applyFont="1" applyBorder="1" applyAlignment="1">
      <alignment horizontal="left"/>
      <protection/>
    </xf>
    <xf numFmtId="0" fontId="18" fillId="0" borderId="19" xfId="62" applyFont="1" applyBorder="1" applyAlignment="1">
      <alignment horizontal="left"/>
      <protection/>
    </xf>
    <xf numFmtId="165" fontId="18" fillId="0" borderId="19" xfId="42" applyNumberFormat="1" applyFont="1" applyBorder="1" applyAlignment="1">
      <alignment horizontal="center"/>
    </xf>
    <xf numFmtId="165" fontId="18" fillId="0" borderId="43" xfId="42" applyNumberFormat="1" applyFont="1" applyBorder="1" applyAlignment="1">
      <alignment horizontal="center"/>
    </xf>
    <xf numFmtId="0" fontId="14" fillId="0" borderId="57" xfId="62" applyFont="1" applyBorder="1" applyAlignment="1">
      <alignment horizontal="left"/>
      <protection/>
    </xf>
    <xf numFmtId="0" fontId="14" fillId="0" borderId="15" xfId="62" applyFont="1" applyBorder="1" applyAlignment="1">
      <alignment horizontal="left"/>
      <protection/>
    </xf>
    <xf numFmtId="0" fontId="14" fillId="0" borderId="21" xfId="62" applyFont="1" applyBorder="1" applyAlignment="1">
      <alignment horizontal="left"/>
      <protection/>
    </xf>
    <xf numFmtId="165" fontId="14" fillId="0" borderId="15" xfId="42" applyNumberFormat="1" applyFont="1" applyBorder="1" applyAlignment="1">
      <alignment horizontal="center"/>
    </xf>
    <xf numFmtId="165" fontId="14" fillId="0" borderId="58" xfId="42" applyNumberFormat="1" applyFont="1" applyBorder="1" applyAlignment="1">
      <alignment horizontal="center"/>
    </xf>
    <xf numFmtId="0" fontId="18" fillId="0" borderId="10" xfId="62" applyFont="1" applyBorder="1" applyAlignment="1">
      <alignment horizontal="left"/>
      <protection/>
    </xf>
    <xf numFmtId="0" fontId="14" fillId="0" borderId="52" xfId="62" applyFont="1" applyBorder="1" applyAlignment="1">
      <alignment horizontal="left"/>
      <protection/>
    </xf>
    <xf numFmtId="0" fontId="14" fillId="0" borderId="20" xfId="62" applyFont="1" applyBorder="1" applyAlignment="1">
      <alignment horizontal="left"/>
      <protection/>
    </xf>
    <xf numFmtId="0" fontId="14" fillId="0" borderId="62" xfId="62" applyFont="1" applyBorder="1" applyAlignment="1">
      <alignment horizontal="left"/>
      <protection/>
    </xf>
    <xf numFmtId="165" fontId="14" fillId="0" borderId="52" xfId="42" applyNumberFormat="1" applyFont="1" applyBorder="1" applyAlignment="1">
      <alignment horizontal="center"/>
    </xf>
    <xf numFmtId="0" fontId="18" fillId="0" borderId="71" xfId="62" applyFont="1" applyBorder="1" applyAlignment="1">
      <alignment horizontal="center" vertical="center"/>
      <protection/>
    </xf>
    <xf numFmtId="0" fontId="18" fillId="0" borderId="72" xfId="62" applyFont="1" applyBorder="1" applyAlignment="1">
      <alignment horizontal="center" vertical="center"/>
      <protection/>
    </xf>
    <xf numFmtId="0" fontId="18" fillId="0" borderId="73" xfId="62" applyFont="1" applyBorder="1" applyAlignment="1">
      <alignment horizontal="center" vertical="center"/>
      <protection/>
    </xf>
    <xf numFmtId="0" fontId="18" fillId="0" borderId="34" xfId="62" applyFont="1" applyBorder="1" applyAlignment="1">
      <alignment horizontal="left"/>
      <protection/>
    </xf>
    <xf numFmtId="165" fontId="18" fillId="0" borderId="34" xfId="42" applyNumberFormat="1" applyFont="1" applyBorder="1" applyAlignment="1">
      <alignment horizontal="center"/>
    </xf>
    <xf numFmtId="165" fontId="18" fillId="0" borderId="46" xfId="42" applyNumberFormat="1" applyFont="1" applyBorder="1" applyAlignment="1">
      <alignment horizontal="center"/>
    </xf>
    <xf numFmtId="0" fontId="14" fillId="0" borderId="26" xfId="62" applyFont="1" applyBorder="1" applyAlignment="1">
      <alignment/>
      <protection/>
    </xf>
    <xf numFmtId="0" fontId="14" fillId="0" borderId="27" xfId="62" applyFont="1" applyBorder="1" applyAlignment="1">
      <alignment/>
      <protection/>
    </xf>
    <xf numFmtId="165" fontId="14" fillId="0" borderId="27" xfId="42" applyNumberFormat="1" applyFont="1" applyBorder="1" applyAlignment="1">
      <alignment horizontal="center"/>
    </xf>
    <xf numFmtId="165" fontId="14" fillId="0" borderId="38" xfId="42" applyNumberFormat="1" applyFont="1" applyBorder="1" applyAlignment="1">
      <alignment horizontal="center"/>
    </xf>
    <xf numFmtId="0" fontId="18" fillId="0" borderId="71" xfId="62" applyFont="1" applyBorder="1" applyAlignment="1">
      <alignment horizontal="center" vertical="top"/>
      <protection/>
    </xf>
    <xf numFmtId="0" fontId="18" fillId="0" borderId="72" xfId="62" applyFont="1" applyBorder="1" applyAlignment="1">
      <alignment horizontal="center" vertical="top"/>
      <protection/>
    </xf>
    <xf numFmtId="0" fontId="18" fillId="0" borderId="73" xfId="62" applyFont="1" applyBorder="1" applyAlignment="1">
      <alignment horizontal="center" vertical="top"/>
      <protection/>
    </xf>
    <xf numFmtId="0" fontId="14" fillId="0" borderId="57" xfId="62" applyFont="1" applyBorder="1" applyAlignment="1">
      <alignment horizontal="left" vertical="top"/>
      <protection/>
    </xf>
    <xf numFmtId="0" fontId="14" fillId="0" borderId="15" xfId="62" applyFont="1" applyBorder="1" applyAlignment="1">
      <alignment horizontal="left" vertical="top"/>
      <protection/>
    </xf>
    <xf numFmtId="0" fontId="14" fillId="0" borderId="21" xfId="62" applyFont="1" applyBorder="1" applyAlignment="1">
      <alignment horizontal="left" vertical="top"/>
      <protection/>
    </xf>
    <xf numFmtId="165" fontId="14" fillId="0" borderId="57" xfId="42" applyNumberFormat="1" applyFont="1" applyBorder="1" applyAlignment="1">
      <alignment horizontal="center"/>
    </xf>
    <xf numFmtId="0" fontId="14" fillId="0" borderId="52" xfId="62" applyFont="1" applyBorder="1" applyAlignment="1">
      <alignment horizontal="left" vertical="top"/>
      <protection/>
    </xf>
    <xf numFmtId="0" fontId="14" fillId="0" borderId="20" xfId="62" applyFont="1" applyBorder="1" applyAlignment="1">
      <alignment horizontal="left" vertical="top"/>
      <protection/>
    </xf>
    <xf numFmtId="0" fontId="14" fillId="0" borderId="62" xfId="62" applyFont="1" applyBorder="1" applyAlignment="1">
      <alignment horizontal="left" vertical="top"/>
      <protection/>
    </xf>
    <xf numFmtId="0" fontId="14" fillId="0" borderId="52" xfId="62" applyFont="1" applyFill="1" applyBorder="1" applyAlignment="1">
      <alignment horizontal="left"/>
      <protection/>
    </xf>
    <xf numFmtId="0" fontId="14" fillId="0" borderId="20" xfId="62" applyFont="1" applyFill="1" applyBorder="1" applyAlignment="1">
      <alignment horizontal="left"/>
      <protection/>
    </xf>
    <xf numFmtId="0" fontId="14" fillId="0" borderId="62" xfId="62" applyFont="1" applyFill="1" applyBorder="1" applyAlignment="1">
      <alignment horizontal="left"/>
      <protection/>
    </xf>
    <xf numFmtId="165" fontId="18" fillId="0" borderId="0" xfId="42" applyNumberFormat="1" applyFont="1" applyBorder="1" applyAlignment="1">
      <alignment horizontal="center"/>
    </xf>
    <xf numFmtId="165" fontId="18" fillId="0" borderId="31" xfId="42" applyNumberFormat="1" applyFont="1" applyBorder="1" applyAlignment="1">
      <alignment horizontal="center"/>
    </xf>
    <xf numFmtId="0" fontId="14" fillId="0" borderId="52" xfId="62" applyBorder="1" applyAlignment="1">
      <alignment horizontal="left"/>
      <protection/>
    </xf>
    <xf numFmtId="0" fontId="14" fillId="0" borderId="20" xfId="62" applyBorder="1" applyAlignment="1">
      <alignment horizontal="left"/>
      <protection/>
    </xf>
    <xf numFmtId="0" fontId="14" fillId="0" borderId="62" xfId="62" applyBorder="1" applyAlignment="1">
      <alignment horizontal="left"/>
      <protection/>
    </xf>
    <xf numFmtId="0" fontId="18" fillId="0" borderId="28" xfId="62" applyFont="1" applyBorder="1" applyAlignment="1">
      <alignment horizontal="left"/>
      <protection/>
    </xf>
    <xf numFmtId="165" fontId="18" fillId="0" borderId="28" xfId="42" applyNumberFormat="1" applyFont="1" applyBorder="1" applyAlignment="1">
      <alignment horizontal="center"/>
    </xf>
    <xf numFmtId="165" fontId="18" fillId="0" borderId="36" xfId="42" applyNumberFormat="1" applyFont="1" applyBorder="1" applyAlignment="1">
      <alignment horizontal="center"/>
    </xf>
    <xf numFmtId="0" fontId="14" fillId="0" borderId="44" xfId="62" applyFont="1" applyBorder="1" applyAlignment="1">
      <alignment/>
      <protection/>
    </xf>
    <xf numFmtId="165" fontId="14" fillId="0" borderId="44" xfId="42" applyNumberFormat="1" applyFont="1" applyBorder="1" applyAlignment="1">
      <alignment horizontal="center"/>
    </xf>
    <xf numFmtId="165" fontId="14" fillId="0" borderId="45" xfId="42" applyNumberFormat="1" applyFont="1" applyBorder="1" applyAlignment="1">
      <alignment horizontal="center"/>
    </xf>
    <xf numFmtId="0" fontId="18" fillId="0" borderId="0" xfId="62" applyFont="1" applyBorder="1" applyAlignment="1">
      <alignment horizontal="left"/>
      <protection/>
    </xf>
    <xf numFmtId="165" fontId="18" fillId="0" borderId="56" xfId="42" applyNumberFormat="1" applyFont="1" applyBorder="1" applyAlignment="1">
      <alignment/>
    </xf>
    <xf numFmtId="165" fontId="18" fillId="0" borderId="32" xfId="42" applyNumberFormat="1" applyFont="1" applyBorder="1" applyAlignment="1">
      <alignment/>
    </xf>
    <xf numFmtId="165" fontId="18" fillId="0" borderId="41" xfId="42" applyNumberFormat="1" applyFont="1" applyBorder="1" applyAlignment="1">
      <alignment/>
    </xf>
    <xf numFmtId="165" fontId="18" fillId="0" borderId="50" xfId="42" applyNumberFormat="1" applyFont="1" applyBorder="1" applyAlignment="1">
      <alignment horizontal="center"/>
    </xf>
    <xf numFmtId="165" fontId="18" fillId="0" borderId="34" xfId="62" applyNumberFormat="1" applyFont="1" applyBorder="1" applyAlignment="1">
      <alignment horizontal="center"/>
      <protection/>
    </xf>
    <xf numFmtId="0" fontId="18" fillId="0" borderId="46" xfId="62" applyFont="1" applyBorder="1" applyAlignment="1">
      <alignment horizontal="center"/>
      <protection/>
    </xf>
    <xf numFmtId="0" fontId="15" fillId="0" borderId="0" xfId="62" applyFont="1" applyBorder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11" xfId="62" applyFont="1" applyBorder="1" applyAlignment="1">
      <alignment horizontal="center" vertical="center"/>
      <protection/>
    </xf>
    <xf numFmtId="0" fontId="18" fillId="0" borderId="12" xfId="62" applyFont="1" applyBorder="1" applyAlignment="1">
      <alignment horizontal="center" vertical="center"/>
      <protection/>
    </xf>
    <xf numFmtId="0" fontId="18" fillId="0" borderId="42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vertical="center"/>
      <protection/>
    </xf>
    <xf numFmtId="0" fontId="18" fillId="0" borderId="19" xfId="62" applyFont="1" applyBorder="1" applyAlignment="1">
      <alignment vertical="center"/>
      <protection/>
    </xf>
    <xf numFmtId="0" fontId="18" fillId="0" borderId="43" xfId="62" applyFont="1" applyBorder="1" applyAlignment="1">
      <alignment vertical="center"/>
      <protection/>
    </xf>
    <xf numFmtId="0" fontId="18" fillId="0" borderId="11" xfId="62" applyFont="1" applyBorder="1" applyAlignment="1">
      <alignment horizontal="center"/>
      <protection/>
    </xf>
    <xf numFmtId="0" fontId="18" fillId="0" borderId="12" xfId="62" applyFont="1" applyBorder="1" applyAlignment="1">
      <alignment horizontal="center"/>
      <protection/>
    </xf>
    <xf numFmtId="0" fontId="18" fillId="0" borderId="42" xfId="62" applyFont="1" applyBorder="1" applyAlignment="1">
      <alignment horizontal="center"/>
      <protection/>
    </xf>
    <xf numFmtId="0" fontId="18" fillId="0" borderId="18" xfId="62" applyFont="1" applyBorder="1" applyAlignment="1">
      <alignment horizontal="center" vertical="center"/>
      <protection/>
    </xf>
    <xf numFmtId="0" fontId="18" fillId="0" borderId="19" xfId="62" applyFont="1" applyBorder="1" applyAlignment="1">
      <alignment horizontal="center" vertical="center"/>
      <protection/>
    </xf>
    <xf numFmtId="0" fontId="18" fillId="0" borderId="43" xfId="62" applyFont="1" applyBorder="1" applyAlignment="1">
      <alignment horizontal="center" vertical="center"/>
      <protection/>
    </xf>
    <xf numFmtId="0" fontId="18" fillId="0" borderId="18" xfId="62" applyFont="1" applyBorder="1" applyAlignment="1">
      <alignment horizontal="center"/>
      <protection/>
    </xf>
    <xf numFmtId="0" fontId="18" fillId="0" borderId="19" xfId="62" applyFont="1" applyBorder="1" applyAlignment="1">
      <alignment horizontal="center"/>
      <protection/>
    </xf>
    <xf numFmtId="0" fontId="18" fillId="0" borderId="43" xfId="62" applyFont="1" applyBorder="1" applyAlignment="1">
      <alignment horizontal="center"/>
      <protection/>
    </xf>
    <xf numFmtId="0" fontId="18" fillId="0" borderId="50" xfId="62" applyFont="1" applyBorder="1" applyAlignment="1">
      <alignment horizontal="left"/>
      <protection/>
    </xf>
    <xf numFmtId="0" fontId="18" fillId="0" borderId="100" xfId="62" applyFont="1" applyBorder="1" applyAlignment="1">
      <alignment horizontal="left"/>
      <protection/>
    </xf>
    <xf numFmtId="0" fontId="1" fillId="0" borderId="102" xfId="63" applyFont="1" applyBorder="1" applyAlignment="1">
      <alignment horizontal="center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20" fillId="0" borderId="0" xfId="63" applyFont="1" applyAlignment="1">
      <alignment horizontal="center"/>
      <protection/>
    </xf>
    <xf numFmtId="0" fontId="23" fillId="0" borderId="57" xfId="63" applyFont="1" applyBorder="1" applyAlignment="1">
      <alignment horizontal="left"/>
      <protection/>
    </xf>
    <xf numFmtId="0" fontId="3" fillId="0" borderId="15" xfId="63" applyFont="1" applyBorder="1" applyAlignment="1">
      <alignment horizontal="left"/>
      <protection/>
    </xf>
    <xf numFmtId="0" fontId="3" fillId="0" borderId="21" xfId="63" applyFont="1" applyBorder="1" applyAlignment="1">
      <alignment horizontal="left"/>
      <protection/>
    </xf>
    <xf numFmtId="0" fontId="23" fillId="0" borderId="21" xfId="63" applyFont="1" applyBorder="1" applyAlignment="1">
      <alignment horizontal="left"/>
      <protection/>
    </xf>
    <xf numFmtId="0" fontId="23" fillId="0" borderId="26" xfId="63" applyFont="1" applyBorder="1" applyAlignment="1">
      <alignment horizontal="left"/>
      <protection/>
    </xf>
    <xf numFmtId="0" fontId="23" fillId="0" borderId="15" xfId="63" applyFont="1" applyBorder="1" applyAlignment="1">
      <alignment horizontal="left"/>
      <protection/>
    </xf>
    <xf numFmtId="0" fontId="23" fillId="0" borderId="103" xfId="63" applyFont="1" applyBorder="1" applyAlignment="1">
      <alignment horizontal="left"/>
      <protection/>
    </xf>
    <xf numFmtId="0" fontId="23" fillId="0" borderId="104" xfId="63" applyFont="1" applyBorder="1" applyAlignment="1">
      <alignment horizontal="left"/>
      <protection/>
    </xf>
    <xf numFmtId="0" fontId="1" fillId="0" borderId="87" xfId="63" applyFont="1" applyBorder="1" applyAlignment="1">
      <alignment horizontal="center" vertical="center" wrapText="1"/>
      <protection/>
    </xf>
    <xf numFmtId="0" fontId="1" fillId="0" borderId="75" xfId="63" applyFont="1" applyBorder="1" applyAlignment="1">
      <alignment horizontal="center" vertical="center" wrapText="1"/>
      <protection/>
    </xf>
    <xf numFmtId="0" fontId="1" fillId="0" borderId="105" xfId="63" applyFont="1" applyBorder="1" applyAlignment="1">
      <alignment horizontal="center" vertical="center"/>
      <protection/>
    </xf>
    <xf numFmtId="0" fontId="1" fillId="0" borderId="26" xfId="63" applyFont="1" applyBorder="1" applyAlignment="1">
      <alignment horizontal="center" vertical="center"/>
      <protection/>
    </xf>
    <xf numFmtId="0" fontId="23" fillId="0" borderId="80" xfId="63" applyFont="1" applyBorder="1" applyAlignment="1">
      <alignment horizontal="left"/>
      <protection/>
    </xf>
    <xf numFmtId="0" fontId="1" fillId="0" borderId="21" xfId="63" applyFont="1" applyBorder="1" applyAlignment="1">
      <alignment horizontal="left"/>
      <protection/>
    </xf>
    <xf numFmtId="0" fontId="1" fillId="0" borderId="26" xfId="63" applyFont="1" applyBorder="1" applyAlignment="1">
      <alignment horizontal="left"/>
      <protection/>
    </xf>
    <xf numFmtId="0" fontId="1" fillId="0" borderId="94" xfId="63" applyFont="1" applyBorder="1" applyAlignment="1">
      <alignment horizontal="left"/>
      <protection/>
    </xf>
    <xf numFmtId="0" fontId="0" fillId="0" borderId="29" xfId="63" applyBorder="1" applyAlignment="1">
      <alignment horizontal="left"/>
      <protection/>
    </xf>
    <xf numFmtId="0" fontId="1" fillId="0" borderId="15" xfId="63" applyFont="1" applyBorder="1" applyAlignment="1">
      <alignment horizontal="left"/>
      <protection/>
    </xf>
    <xf numFmtId="0" fontId="23" fillId="0" borderId="15" xfId="63" applyFont="1" applyBorder="1" applyAlignment="1">
      <alignment/>
      <protection/>
    </xf>
    <xf numFmtId="0" fontId="23" fillId="0" borderId="21" xfId="63" applyFont="1" applyBorder="1" applyAlignment="1">
      <alignment/>
      <protection/>
    </xf>
    <xf numFmtId="0" fontId="0" fillId="0" borderId="15" xfId="63" applyBorder="1">
      <alignment/>
      <protection/>
    </xf>
    <xf numFmtId="0" fontId="0" fillId="0" borderId="21" xfId="63" applyBorder="1">
      <alignment/>
      <protection/>
    </xf>
    <xf numFmtId="0" fontId="23" fillId="0" borderId="17" xfId="63" applyFont="1" applyBorder="1" applyAlignment="1">
      <alignment horizontal="left"/>
      <protection/>
    </xf>
    <xf numFmtId="0" fontId="23" fillId="0" borderId="94" xfId="63" applyFont="1" applyBorder="1" applyAlignment="1">
      <alignment horizontal="left"/>
      <protection/>
    </xf>
    <xf numFmtId="0" fontId="1" fillId="0" borderId="17" xfId="63" applyFont="1" applyBorder="1" applyAlignment="1">
      <alignment horizontal="left" indent="1"/>
      <protection/>
    </xf>
    <xf numFmtId="0" fontId="0" fillId="0" borderId="17" xfId="63" applyBorder="1" applyAlignment="1">
      <alignment horizontal="left" indent="1"/>
      <protection/>
    </xf>
    <xf numFmtId="0" fontId="0" fillId="0" borderId="94" xfId="63" applyBorder="1" applyAlignment="1">
      <alignment horizontal="left" indent="1"/>
      <protection/>
    </xf>
    <xf numFmtId="0" fontId="1" fillId="0" borderId="16" xfId="63" applyFont="1" applyBorder="1" applyAlignment="1">
      <alignment horizontal="left" indent="1"/>
      <protection/>
    </xf>
    <xf numFmtId="0" fontId="1" fillId="0" borderId="59" xfId="63" applyFont="1" applyBorder="1" applyAlignment="1">
      <alignment horizontal="left" indent="1"/>
      <protection/>
    </xf>
    <xf numFmtId="0" fontId="1" fillId="0" borderId="0" xfId="63" applyFont="1" applyBorder="1" applyAlignment="1">
      <alignment horizontal="left"/>
      <protection/>
    </xf>
    <xf numFmtId="0" fontId="1" fillId="0" borderId="37" xfId="63" applyFont="1" applyBorder="1" applyAlignment="1">
      <alignment horizontal="left"/>
      <protection/>
    </xf>
    <xf numFmtId="0" fontId="0" fillId="0" borderId="0" xfId="63" applyBorder="1" applyAlignment="1">
      <alignment horizontal="left"/>
      <protection/>
    </xf>
    <xf numFmtId="0" fontId="0" fillId="0" borderId="37" xfId="63" applyBorder="1" applyAlignment="1">
      <alignment horizontal="left"/>
      <protection/>
    </xf>
    <xf numFmtId="0" fontId="1" fillId="0" borderId="94" xfId="63" applyFont="1" applyBorder="1" applyAlignment="1">
      <alignment horizontal="left" indent="1"/>
      <protection/>
    </xf>
    <xf numFmtId="0" fontId="1" fillId="0" borderId="0" xfId="63" applyFont="1" applyBorder="1" applyAlignment="1">
      <alignment horizontal="left" indent="1"/>
      <protection/>
    </xf>
    <xf numFmtId="0" fontId="1" fillId="0" borderId="37" xfId="63" applyFont="1" applyBorder="1" applyAlignment="1">
      <alignment horizontal="left" indent="1"/>
      <protection/>
    </xf>
    <xf numFmtId="0" fontId="23" fillId="0" borderId="106" xfId="63" applyFont="1" applyBorder="1" applyAlignment="1">
      <alignment horizontal="left" vertical="center" wrapText="1"/>
      <protection/>
    </xf>
    <xf numFmtId="0" fontId="0" fillId="0" borderId="15" xfId="63" applyBorder="1" applyAlignment="1">
      <alignment horizontal="left"/>
      <protection/>
    </xf>
    <xf numFmtId="0" fontId="0" fillId="0" borderId="21" xfId="63" applyBorder="1" applyAlignment="1">
      <alignment horizontal="left"/>
      <protection/>
    </xf>
    <xf numFmtId="0" fontId="0" fillId="0" borderId="15" xfId="63" applyFont="1" applyBorder="1" applyAlignment="1">
      <alignment horizontal="left"/>
      <protection/>
    </xf>
    <xf numFmtId="0" fontId="0" fillId="0" borderId="21" xfId="63" applyFont="1" applyBorder="1" applyAlignment="1">
      <alignment horizontal="left"/>
      <protection/>
    </xf>
    <xf numFmtId="0" fontId="3" fillId="0" borderId="57" xfId="63" applyFont="1" applyBorder="1" applyAlignment="1">
      <alignment horizontal="left"/>
      <protection/>
    </xf>
    <xf numFmtId="0" fontId="3" fillId="0" borderId="26" xfId="63" applyFont="1" applyBorder="1" applyAlignment="1">
      <alignment horizontal="left"/>
      <protection/>
    </xf>
    <xf numFmtId="0" fontId="9" fillId="0" borderId="62" xfId="63" applyFont="1" applyBorder="1" applyAlignment="1">
      <alignment horizontal="left"/>
      <protection/>
    </xf>
    <xf numFmtId="0" fontId="9" fillId="0" borderId="27" xfId="63" applyFont="1" applyBorder="1" applyAlignment="1">
      <alignment horizontal="left"/>
      <protection/>
    </xf>
    <xf numFmtId="0" fontId="0" fillId="0" borderId="0" xfId="63" applyFont="1" applyAlignment="1">
      <alignment horizontal="center"/>
      <protection/>
    </xf>
    <xf numFmtId="0" fontId="0" fillId="0" borderId="26" xfId="63" applyFont="1" applyBorder="1" applyAlignment="1">
      <alignment horizontal="left"/>
      <protection/>
    </xf>
    <xf numFmtId="0" fontId="0" fillId="0" borderId="94" xfId="63" applyFont="1" applyBorder="1" applyAlignment="1">
      <alignment horizontal="left"/>
      <protection/>
    </xf>
    <xf numFmtId="0" fontId="0" fillId="0" borderId="29" xfId="63" applyFont="1" applyBorder="1" applyAlignment="1">
      <alignment horizontal="left"/>
      <protection/>
    </xf>
    <xf numFmtId="0" fontId="0" fillId="0" borderId="57" xfId="63" applyFont="1" applyBorder="1" applyAlignment="1">
      <alignment horizontal="left"/>
      <protection/>
    </xf>
    <xf numFmtId="0" fontId="3" fillId="0" borderId="17" xfId="63" applyFont="1" applyBorder="1" applyAlignment="1">
      <alignment horizontal="left"/>
      <protection/>
    </xf>
    <xf numFmtId="0" fontId="3" fillId="0" borderId="94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 indent="1"/>
      <protection/>
    </xf>
    <xf numFmtId="0" fontId="0" fillId="0" borderId="94" xfId="63" applyFont="1" applyBorder="1" applyAlignment="1">
      <alignment horizontal="left" indent="1"/>
      <protection/>
    </xf>
    <xf numFmtId="0" fontId="0" fillId="0" borderId="16" xfId="63" applyFont="1" applyBorder="1" applyAlignment="1">
      <alignment horizontal="left" indent="1"/>
      <protection/>
    </xf>
    <xf numFmtId="0" fontId="0" fillId="0" borderId="59" xfId="63" applyFont="1" applyBorder="1" applyAlignment="1">
      <alignment horizontal="left" indent="1"/>
      <protection/>
    </xf>
    <xf numFmtId="0" fontId="9" fillId="0" borderId="20" xfId="63" applyFont="1" applyBorder="1" applyAlignment="1">
      <alignment horizontal="left"/>
      <protection/>
    </xf>
    <xf numFmtId="0" fontId="0" fillId="0" borderId="74" xfId="63" applyFont="1" applyBorder="1" applyAlignment="1">
      <alignment horizontal="center" vertical="center" wrapText="1"/>
      <protection/>
    </xf>
    <xf numFmtId="0" fontId="0" fillId="0" borderId="89" xfId="63" applyFont="1" applyBorder="1" applyAlignment="1">
      <alignment horizontal="center" vertical="center" wrapText="1"/>
      <protection/>
    </xf>
    <xf numFmtId="0" fontId="0" fillId="0" borderId="34" xfId="63" applyFont="1" applyBorder="1" applyAlignment="1">
      <alignment horizontal="center" vertical="center"/>
      <protection/>
    </xf>
    <xf numFmtId="0" fontId="0" fillId="0" borderId="26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37" xfId="63" applyFont="1" applyBorder="1" applyAlignment="1">
      <alignment horizontal="left"/>
      <protection/>
    </xf>
    <xf numFmtId="0" fontId="3" fillId="0" borderId="15" xfId="63" applyFont="1" applyBorder="1" applyAlignment="1">
      <alignment/>
      <protection/>
    </xf>
    <xf numFmtId="0" fontId="3" fillId="0" borderId="21" xfId="63" applyFont="1" applyBorder="1" applyAlignment="1">
      <alignment/>
      <protection/>
    </xf>
    <xf numFmtId="0" fontId="0" fillId="0" borderId="0" xfId="63" applyFont="1" applyBorder="1" applyAlignment="1">
      <alignment horizontal="left" indent="1"/>
      <protection/>
    </xf>
    <xf numFmtId="0" fontId="0" fillId="0" borderId="37" xfId="63" applyFont="1" applyBorder="1" applyAlignment="1">
      <alignment horizontal="left" indent="1"/>
      <protection/>
    </xf>
    <xf numFmtId="0" fontId="3" fillId="0" borderId="98" xfId="63" applyFont="1" applyBorder="1" applyAlignment="1">
      <alignment horizontal="left" vertical="center" wrapText="1"/>
      <protection/>
    </xf>
    <xf numFmtId="0" fontId="1" fillId="0" borderId="107" xfId="63" applyFont="1" applyBorder="1" applyAlignment="1">
      <alignment horizontal="center" vertical="center" wrapText="1"/>
      <protection/>
    </xf>
    <xf numFmtId="0" fontId="1" fillId="0" borderId="85" xfId="63" applyFont="1" applyBorder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1" fillId="0" borderId="53" xfId="63" applyFont="1" applyBorder="1" applyAlignment="1">
      <alignment horizontal="left"/>
      <protection/>
    </xf>
    <xf numFmtId="0" fontId="23" fillId="0" borderId="0" xfId="63" applyFont="1" applyBorder="1" applyAlignment="1">
      <alignment horizontal="left"/>
      <protection/>
    </xf>
    <xf numFmtId="0" fontId="23" fillId="0" borderId="37" xfId="63" applyFont="1" applyBorder="1" applyAlignment="1">
      <alignment horizontal="left"/>
      <protection/>
    </xf>
    <xf numFmtId="0" fontId="1" fillId="0" borderId="29" xfId="63" applyFont="1" applyBorder="1" applyAlignment="1">
      <alignment horizontal="left"/>
      <protection/>
    </xf>
    <xf numFmtId="0" fontId="1" fillId="0" borderId="30" xfId="63" applyFont="1" applyBorder="1" applyAlignment="1">
      <alignment horizontal="left"/>
      <protection/>
    </xf>
    <xf numFmtId="0" fontId="0" fillId="0" borderId="0" xfId="63" applyAlignment="1">
      <alignment horizontal="center"/>
      <protection/>
    </xf>
    <xf numFmtId="0" fontId="23" fillId="0" borderId="30" xfId="63" applyFont="1" applyBorder="1" applyAlignment="1">
      <alignment horizontal="left"/>
      <protection/>
    </xf>
    <xf numFmtId="0" fontId="23" fillId="0" borderId="108" xfId="63" applyFont="1" applyBorder="1" applyAlignment="1">
      <alignment/>
      <protection/>
    </xf>
    <xf numFmtId="0" fontId="23" fillId="0" borderId="103" xfId="63" applyFont="1" applyBorder="1" applyAlignment="1">
      <alignment/>
      <protection/>
    </xf>
    <xf numFmtId="0" fontId="23" fillId="0" borderId="104" xfId="63" applyFont="1" applyBorder="1" applyAlignment="1">
      <alignment/>
      <protection/>
    </xf>
    <xf numFmtId="0" fontId="23" fillId="0" borderId="105" xfId="63" applyFont="1" applyBorder="1" applyAlignment="1">
      <alignment horizontal="left"/>
      <protection/>
    </xf>
    <xf numFmtId="0" fontId="23" fillId="0" borderId="57" xfId="63" applyFont="1" applyBorder="1" applyAlignment="1">
      <alignment horizontal="left" wrapText="1"/>
      <protection/>
    </xf>
    <xf numFmtId="0" fontId="23" fillId="0" borderId="15" xfId="63" applyFont="1" applyBorder="1" applyAlignment="1">
      <alignment horizontal="left" wrapText="1"/>
      <protection/>
    </xf>
    <xf numFmtId="0" fontId="23" fillId="0" borderId="21" xfId="63" applyFont="1" applyBorder="1" applyAlignment="1">
      <alignment horizontal="left" wrapText="1"/>
      <protection/>
    </xf>
    <xf numFmtId="0" fontId="9" fillId="0" borderId="52" xfId="63" applyFont="1" applyBorder="1" applyAlignment="1">
      <alignment/>
      <protection/>
    </xf>
    <xf numFmtId="0" fontId="9" fillId="0" borderId="20" xfId="63" applyFont="1" applyBorder="1" applyAlignment="1">
      <alignment/>
      <protection/>
    </xf>
    <xf numFmtId="0" fontId="9" fillId="0" borderId="62" xfId="63" applyFont="1" applyBorder="1" applyAlignment="1">
      <alignment/>
      <protection/>
    </xf>
    <xf numFmtId="0" fontId="0" fillId="0" borderId="53" xfId="63" applyFont="1" applyBorder="1" applyAlignment="1">
      <alignment horizontal="left" wrapText="1"/>
      <protection/>
    </xf>
    <xf numFmtId="0" fontId="0" fillId="0" borderId="0" xfId="63" applyFont="1" applyBorder="1" applyAlignment="1">
      <alignment horizontal="left" wrapText="1"/>
      <protection/>
    </xf>
    <xf numFmtId="0" fontId="0" fillId="0" borderId="37" xfId="63" applyFont="1" applyBorder="1" applyAlignment="1">
      <alignment horizontal="left" wrapText="1"/>
      <protection/>
    </xf>
    <xf numFmtId="0" fontId="0" fillId="0" borderId="51" xfId="63" applyFont="1" applyBorder="1" applyAlignment="1">
      <alignment horizontal="left"/>
      <protection/>
    </xf>
    <xf numFmtId="0" fontId="0" fillId="0" borderId="16" xfId="63" applyFont="1" applyBorder="1" applyAlignment="1">
      <alignment horizontal="left"/>
      <protection/>
    </xf>
    <xf numFmtId="0" fontId="0" fillId="0" borderId="59" xfId="63" applyFont="1" applyBorder="1" applyAlignment="1">
      <alignment horizontal="left"/>
      <protection/>
    </xf>
    <xf numFmtId="0" fontId="3" fillId="0" borderId="57" xfId="63" applyFont="1" applyBorder="1" applyAlignment="1">
      <alignment horizontal="left" wrapText="1"/>
      <protection/>
    </xf>
    <xf numFmtId="0" fontId="3" fillId="0" borderId="15" xfId="63" applyFont="1" applyBorder="1" applyAlignment="1">
      <alignment horizontal="left" wrapText="1"/>
      <protection/>
    </xf>
    <xf numFmtId="0" fontId="3" fillId="0" borderId="21" xfId="63" applyFont="1" applyBorder="1" applyAlignment="1">
      <alignment horizontal="left" wrapText="1"/>
      <protection/>
    </xf>
    <xf numFmtId="0" fontId="0" fillId="0" borderId="97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/>
      <protection/>
    </xf>
    <xf numFmtId="0" fontId="0" fillId="0" borderId="71" xfId="63" applyFont="1" applyBorder="1" applyAlignment="1">
      <alignment horizontal="center" vertical="center" wrapText="1"/>
      <protection/>
    </xf>
    <xf numFmtId="0" fontId="0" fillId="0" borderId="92" xfId="63" applyFont="1" applyBorder="1" applyAlignment="1">
      <alignment horizontal="center" vertical="center" wrapText="1"/>
      <protection/>
    </xf>
    <xf numFmtId="0" fontId="0" fillId="0" borderId="54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109" xfId="63" applyFont="1" applyBorder="1" applyAlignment="1">
      <alignment horizontal="center" vertical="center"/>
      <protection/>
    </xf>
    <xf numFmtId="0" fontId="0" fillId="0" borderId="51" xfId="63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 vertical="center"/>
      <protection/>
    </xf>
    <xf numFmtId="0" fontId="0" fillId="0" borderId="59" xfId="63" applyFont="1" applyBorder="1" applyAlignment="1">
      <alignment horizontal="center" vertical="center"/>
      <protection/>
    </xf>
    <xf numFmtId="0" fontId="0" fillId="0" borderId="91" xfId="63" applyFont="1" applyBorder="1" applyAlignment="1">
      <alignment horizontal="center" vertical="center" wrapText="1"/>
      <protection/>
    </xf>
    <xf numFmtId="0" fontId="0" fillId="0" borderId="35" xfId="63" applyFont="1" applyBorder="1" applyAlignment="1">
      <alignment horizontal="center" vertical="center" wrapText="1"/>
      <protection/>
    </xf>
    <xf numFmtId="0" fontId="0" fillId="0" borderId="51" xfId="63" applyFont="1" applyBorder="1" applyAlignment="1">
      <alignment horizontal="left" wrapText="1"/>
      <protection/>
    </xf>
    <xf numFmtId="0" fontId="0" fillId="0" borderId="16" xfId="63" applyFont="1" applyBorder="1" applyAlignment="1">
      <alignment horizontal="left" wrapText="1"/>
      <protection/>
    </xf>
    <xf numFmtId="0" fontId="0" fillId="0" borderId="59" xfId="63" applyFont="1" applyBorder="1" applyAlignment="1">
      <alignment horizontal="left" wrapText="1"/>
      <protection/>
    </xf>
    <xf numFmtId="0" fontId="3" fillId="0" borderId="97" xfId="63" applyFont="1" applyBorder="1" applyAlignment="1">
      <alignment horizontal="left"/>
      <protection/>
    </xf>
    <xf numFmtId="0" fontId="3" fillId="0" borderId="51" xfId="63" applyFont="1" applyBorder="1" applyAlignment="1">
      <alignment horizontal="left"/>
      <protection/>
    </xf>
    <xf numFmtId="0" fontId="3" fillId="0" borderId="16" xfId="63" applyFont="1" applyBorder="1" applyAlignment="1">
      <alignment horizontal="left"/>
      <protection/>
    </xf>
    <xf numFmtId="0" fontId="3" fillId="0" borderId="59" xfId="63" applyFont="1" applyBorder="1" applyAlignment="1">
      <alignment horizontal="left"/>
      <protection/>
    </xf>
    <xf numFmtId="0" fontId="9" fillId="0" borderId="52" xfId="63" applyFont="1" applyBorder="1" applyAlignment="1">
      <alignment horizontal="left"/>
      <protection/>
    </xf>
    <xf numFmtId="0" fontId="3" fillId="0" borderId="56" xfId="63" applyFont="1" applyBorder="1" applyAlignment="1">
      <alignment horizontal="left"/>
      <protection/>
    </xf>
    <xf numFmtId="0" fontId="3" fillId="0" borderId="32" xfId="63" applyFont="1" applyBorder="1" applyAlignment="1">
      <alignment horizontal="left"/>
      <protection/>
    </xf>
    <xf numFmtId="0" fontId="3" fillId="0" borderId="33" xfId="63" applyFont="1" applyBorder="1" applyAlignment="1">
      <alignment horizontal="left"/>
      <protection/>
    </xf>
    <xf numFmtId="0" fontId="0" fillId="0" borderId="53" xfId="63" applyFont="1" applyBorder="1" applyAlignment="1">
      <alignment horizontal="left"/>
      <protection/>
    </xf>
    <xf numFmtId="0" fontId="3" fillId="0" borderId="16" xfId="63" applyFont="1" applyBorder="1" applyAlignment="1">
      <alignment horizontal="left" wrapText="1"/>
      <protection/>
    </xf>
    <xf numFmtId="0" fontId="3" fillId="0" borderId="59" xfId="63" applyFont="1" applyBorder="1" applyAlignment="1">
      <alignment horizontal="left" wrapText="1"/>
      <protection/>
    </xf>
    <xf numFmtId="0" fontId="3" fillId="0" borderId="26" xfId="63" applyFont="1" applyBorder="1" applyAlignment="1">
      <alignment horizontal="left" wrapText="1"/>
      <protection/>
    </xf>
    <xf numFmtId="0" fontId="0" fillId="0" borderId="29" xfId="63" applyFont="1" applyBorder="1" applyAlignment="1">
      <alignment horizontal="left" wrapText="1"/>
      <protection/>
    </xf>
    <xf numFmtId="0" fontId="0" fillId="0" borderId="30" xfId="63" applyFont="1" applyBorder="1" applyAlignment="1">
      <alignment horizontal="left" wrapText="1"/>
      <protection/>
    </xf>
    <xf numFmtId="0" fontId="3" fillId="0" borderId="30" xfId="63" applyFont="1" applyBorder="1" applyAlignment="1">
      <alignment horizontal="left" wrapText="1"/>
      <protection/>
    </xf>
    <xf numFmtId="0" fontId="3" fillId="0" borderId="48" xfId="63" applyFont="1" applyBorder="1" applyAlignment="1">
      <alignment horizontal="left"/>
      <protection/>
    </xf>
    <xf numFmtId="0" fontId="0" fillId="0" borderId="57" xfId="63" applyBorder="1" applyAlignment="1">
      <alignment horizontal="left" wrapText="1"/>
      <protection/>
    </xf>
    <xf numFmtId="0" fontId="0" fillId="0" borderId="15" xfId="63" applyBorder="1" applyAlignment="1">
      <alignment horizontal="left" wrapText="1"/>
      <protection/>
    </xf>
    <xf numFmtId="0" fontId="0" fillId="0" borderId="21" xfId="63" applyBorder="1" applyAlignment="1">
      <alignment horizontal="left" wrapText="1"/>
      <protection/>
    </xf>
    <xf numFmtId="0" fontId="0" fillId="0" borderId="57" xfId="63" applyFont="1" applyBorder="1" applyAlignment="1">
      <alignment horizontal="left" wrapText="1"/>
      <protection/>
    </xf>
    <xf numFmtId="0" fontId="0" fillId="0" borderId="15" xfId="63" applyFont="1" applyBorder="1" applyAlignment="1">
      <alignment horizontal="left" wrapText="1"/>
      <protection/>
    </xf>
    <xf numFmtId="0" fontId="0" fillId="0" borderId="21" xfId="63" applyFont="1" applyBorder="1" applyAlignment="1">
      <alignment horizontal="left" wrapText="1"/>
      <protection/>
    </xf>
    <xf numFmtId="3" fontId="0" fillId="0" borderId="15" xfId="63" applyNumberFormat="1" applyBorder="1" applyAlignment="1">
      <alignment horizontal="right"/>
      <protection/>
    </xf>
    <xf numFmtId="3" fontId="0" fillId="0" borderId="21" xfId="63" applyNumberFormat="1" applyBorder="1" applyAlignment="1">
      <alignment horizontal="right"/>
      <protection/>
    </xf>
    <xf numFmtId="3" fontId="9" fillId="34" borderId="15" xfId="63" applyNumberFormat="1" applyFont="1" applyFill="1" applyBorder="1" applyAlignment="1">
      <alignment horizontal="right"/>
      <protection/>
    </xf>
    <xf numFmtId="0" fontId="9" fillId="34" borderId="21" xfId="63" applyFont="1" applyFill="1" applyBorder="1" applyAlignment="1">
      <alignment horizontal="right"/>
      <protection/>
    </xf>
    <xf numFmtId="0" fontId="0" fillId="0" borderId="0" xfId="63" applyAlignment="1">
      <alignment horizontal="right"/>
      <protection/>
    </xf>
    <xf numFmtId="0" fontId="3" fillId="34" borderId="26" xfId="63" applyFont="1" applyFill="1" applyBorder="1" applyAlignment="1">
      <alignment horizontal="center" vertical="center" wrapText="1"/>
      <protection/>
    </xf>
    <xf numFmtId="0" fontId="9" fillId="34" borderId="57" xfId="63" applyFont="1" applyFill="1" applyBorder="1" applyAlignment="1">
      <alignment horizontal="center" wrapText="1"/>
      <protection/>
    </xf>
    <xf numFmtId="0" fontId="9" fillId="34" borderId="15" xfId="63" applyFont="1" applyFill="1" applyBorder="1" applyAlignment="1">
      <alignment horizontal="center" wrapText="1"/>
      <protection/>
    </xf>
    <xf numFmtId="0" fontId="9" fillId="34" borderId="21" xfId="63" applyFont="1" applyFill="1" applyBorder="1" applyAlignment="1">
      <alignment horizontal="center" wrapText="1"/>
      <protection/>
    </xf>
    <xf numFmtId="0" fontId="3" fillId="33" borderId="57" xfId="63" applyFont="1" applyFill="1" applyBorder="1" applyAlignment="1">
      <alignment horizontal="center" wrapText="1"/>
      <protection/>
    </xf>
    <xf numFmtId="0" fontId="3" fillId="33" borderId="15" xfId="63" applyFont="1" applyFill="1" applyBorder="1" applyAlignment="1">
      <alignment horizontal="center" wrapText="1"/>
      <protection/>
    </xf>
    <xf numFmtId="0" fontId="3" fillId="33" borderId="21" xfId="63" applyFont="1" applyFill="1" applyBorder="1" applyAlignment="1">
      <alignment horizontal="center" wrapText="1"/>
      <protection/>
    </xf>
    <xf numFmtId="0" fontId="3" fillId="34" borderId="26" xfId="63" applyFont="1" applyFill="1" applyBorder="1" applyAlignment="1">
      <alignment horizontal="center" vertical="center"/>
      <protection/>
    </xf>
    <xf numFmtId="0" fontId="0" fillId="0" borderId="26" xfId="63" applyBorder="1" applyAlignment="1">
      <alignment horizontal="left" wrapText="1"/>
      <protection/>
    </xf>
    <xf numFmtId="0" fontId="0" fillId="0" borderId="26" xfId="63" applyBorder="1" applyAlignment="1" quotePrefix="1">
      <alignment horizontal="left" wrapText="1"/>
      <protection/>
    </xf>
    <xf numFmtId="3" fontId="9" fillId="33" borderId="26" xfId="63" applyNumberFormat="1" applyFont="1" applyFill="1" applyBorder="1" applyAlignment="1">
      <alignment horizontal="center"/>
      <protection/>
    </xf>
    <xf numFmtId="0" fontId="0" fillId="0" borderId="57" xfId="63" applyFill="1" applyBorder="1" applyAlignment="1">
      <alignment horizontal="left" wrapText="1"/>
      <protection/>
    </xf>
    <xf numFmtId="0" fontId="0" fillId="0" borderId="15" xfId="63" applyFill="1" applyBorder="1" applyAlignment="1">
      <alignment horizontal="left" wrapText="1"/>
      <protection/>
    </xf>
    <xf numFmtId="0" fontId="0" fillId="0" borderId="21" xfId="63" applyFill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6" xfId="63" applyFont="1" applyBorder="1" applyAlignment="1">
      <alignment horizontal="left" wrapText="1"/>
      <protection/>
    </xf>
    <xf numFmtId="0" fontId="0" fillId="0" borderId="0" xfId="63" applyAlignment="1">
      <alignment horizontal="left" vertical="center" wrapText="1"/>
      <protection/>
    </xf>
    <xf numFmtId="0" fontId="9" fillId="0" borderId="0" xfId="63" applyFont="1" applyAlignment="1">
      <alignment horizontal="center" vertical="center"/>
      <protection/>
    </xf>
    <xf numFmtId="0" fontId="73" fillId="0" borderId="0" xfId="64" applyFont="1" applyAlignment="1">
      <alignment horizontal="center"/>
      <protection/>
    </xf>
    <xf numFmtId="0" fontId="72" fillId="0" borderId="40" xfId="64" applyFont="1" applyBorder="1" applyAlignment="1">
      <alignment horizontal="left" vertical="center" wrapText="1"/>
      <protection/>
    </xf>
    <xf numFmtId="0" fontId="72" fillId="0" borderId="98" xfId="64" applyFont="1" applyBorder="1" applyAlignment="1">
      <alignment horizontal="left" vertical="center" wrapText="1"/>
      <protection/>
    </xf>
    <xf numFmtId="0" fontId="72" fillId="0" borderId="40" xfId="64" applyFont="1" applyBorder="1" applyAlignment="1">
      <alignment vertical="center" wrapText="1"/>
      <protection/>
    </xf>
    <xf numFmtId="0" fontId="72" fillId="0" borderId="98" xfId="64" applyFont="1" applyBorder="1" applyAlignment="1">
      <alignment vertical="center" wrapText="1"/>
      <protection/>
    </xf>
    <xf numFmtId="0" fontId="9" fillId="0" borderId="57" xfId="63" applyFont="1" applyBorder="1" applyAlignment="1">
      <alignment horizontal="left"/>
      <protection/>
    </xf>
    <xf numFmtId="0" fontId="9" fillId="0" borderId="15" xfId="63" applyFont="1" applyBorder="1" applyAlignment="1">
      <alignment horizontal="left"/>
      <protection/>
    </xf>
    <xf numFmtId="0" fontId="9" fillId="0" borderId="21" xfId="63" applyFont="1" applyBorder="1" applyAlignment="1">
      <alignment horizontal="left"/>
      <protection/>
    </xf>
    <xf numFmtId="0" fontId="25" fillId="0" borderId="21" xfId="63" applyFont="1" applyBorder="1" applyAlignment="1">
      <alignment horizontal="left"/>
      <protection/>
    </xf>
    <xf numFmtId="0" fontId="25" fillId="0" borderId="26" xfId="63" applyFont="1" applyBorder="1" applyAlignment="1">
      <alignment horizontal="left"/>
      <protection/>
    </xf>
    <xf numFmtId="0" fontId="25" fillId="0" borderId="57" xfId="63" applyFont="1" applyBorder="1" applyAlignment="1">
      <alignment horizontal="left"/>
      <protection/>
    </xf>
    <xf numFmtId="0" fontId="25" fillId="0" borderId="15" xfId="63" applyFont="1" applyBorder="1" applyAlignment="1">
      <alignment horizontal="left"/>
      <protection/>
    </xf>
    <xf numFmtId="0" fontId="30" fillId="0" borderId="62" xfId="63" applyFont="1" applyBorder="1" applyAlignment="1">
      <alignment horizontal="left"/>
      <protection/>
    </xf>
    <xf numFmtId="0" fontId="30" fillId="0" borderId="27" xfId="63" applyFont="1" applyBorder="1" applyAlignment="1">
      <alignment horizontal="left"/>
      <protection/>
    </xf>
    <xf numFmtId="0" fontId="9" fillId="0" borderId="17" xfId="63" applyFont="1" applyBorder="1" applyAlignment="1">
      <alignment horizontal="left"/>
      <protection/>
    </xf>
    <xf numFmtId="0" fontId="9" fillId="0" borderId="94" xfId="63" applyFont="1" applyBorder="1" applyAlignment="1">
      <alignment horizontal="left"/>
      <protection/>
    </xf>
    <xf numFmtId="0" fontId="30" fillId="0" borderId="20" xfId="63" applyFont="1" applyBorder="1" applyAlignment="1">
      <alignment horizontal="left"/>
      <protection/>
    </xf>
    <xf numFmtId="0" fontId="25" fillId="0" borderId="74" xfId="63" applyFont="1" applyBorder="1" applyAlignment="1">
      <alignment horizontal="center" vertical="center" wrapText="1"/>
      <protection/>
    </xf>
    <xf numFmtId="0" fontId="25" fillId="0" borderId="89" xfId="63" applyFont="1" applyBorder="1" applyAlignment="1">
      <alignment horizontal="center" vertical="center" wrapText="1"/>
      <protection/>
    </xf>
    <xf numFmtId="0" fontId="25" fillId="0" borderId="34" xfId="63" applyFont="1" applyBorder="1" applyAlignment="1">
      <alignment horizontal="center" vertical="center"/>
      <protection/>
    </xf>
    <xf numFmtId="0" fontId="25" fillId="0" borderId="26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left"/>
      <protection/>
    </xf>
    <xf numFmtId="0" fontId="29" fillId="0" borderId="57" xfId="63" applyFont="1" applyBorder="1" applyAlignment="1">
      <alignment horizontal="left" indent="1"/>
      <protection/>
    </xf>
    <xf numFmtId="0" fontId="29" fillId="0" borderId="15" xfId="63" applyFont="1" applyBorder="1" applyAlignment="1">
      <alignment horizontal="left" indent="1"/>
      <protection/>
    </xf>
    <xf numFmtId="0" fontId="29" fillId="0" borderId="21" xfId="63" applyFont="1" applyBorder="1" applyAlignment="1">
      <alignment horizontal="left" indent="1"/>
      <protection/>
    </xf>
    <xf numFmtId="0" fontId="25" fillId="0" borderId="17" xfId="63" applyFont="1" applyBorder="1" applyAlignment="1">
      <alignment horizontal="left" indent="1"/>
      <protection/>
    </xf>
    <xf numFmtId="0" fontId="25" fillId="0" borderId="94" xfId="63" applyFont="1" applyBorder="1" applyAlignment="1">
      <alignment horizontal="left" indent="1"/>
      <protection/>
    </xf>
    <xf numFmtId="0" fontId="29" fillId="0" borderId="16" xfId="63" applyFont="1" applyBorder="1" applyAlignment="1">
      <alignment horizontal="left" indent="1"/>
      <protection/>
    </xf>
    <xf numFmtId="0" fontId="29" fillId="0" borderId="59" xfId="63" applyFont="1" applyBorder="1" applyAlignment="1">
      <alignment horizontal="left" indent="1"/>
      <protection/>
    </xf>
    <xf numFmtId="0" fontId="25" fillId="0" borderId="0" xfId="63" applyFont="1" applyBorder="1" applyAlignment="1">
      <alignment horizontal="left"/>
      <protection/>
    </xf>
    <xf numFmtId="0" fontId="25" fillId="0" borderId="37" xfId="63" applyFont="1" applyBorder="1" applyAlignment="1">
      <alignment horizontal="left"/>
      <protection/>
    </xf>
    <xf numFmtId="0" fontId="9" fillId="0" borderId="98" xfId="63" applyFont="1" applyBorder="1" applyAlignment="1">
      <alignment horizontal="left" vertical="center" wrapText="1"/>
      <protection/>
    </xf>
    <xf numFmtId="0" fontId="27" fillId="0" borderId="0" xfId="63" applyFont="1" applyAlignment="1">
      <alignment horizontal="center"/>
      <protection/>
    </xf>
    <xf numFmtId="0" fontId="21" fillId="0" borderId="0" xfId="63" applyFont="1" applyAlignment="1">
      <alignment horizontal="right"/>
      <protection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 3" xfId="63"/>
    <cellStyle name="Normál 4" xfId="64"/>
    <cellStyle name="Normál 5" xfId="65"/>
    <cellStyle name="Normál_kiadások 2008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J392" sqref="J392"/>
    </sheetView>
  </sheetViews>
  <sheetFormatPr defaultColWidth="9.140625" defaultRowHeight="15" customHeight="1"/>
  <cols>
    <col min="1" max="2" width="3.7109375" style="2" customWidth="1"/>
    <col min="3" max="3" width="5.7109375" style="2" customWidth="1"/>
    <col min="4" max="5" width="8.7109375" style="2" customWidth="1"/>
    <col min="6" max="6" width="76.7109375" style="2" customWidth="1"/>
    <col min="7" max="7" width="18.57421875" style="125" hidden="1" customWidth="1"/>
    <col min="8" max="8" width="16.57421875" style="125" hidden="1" customWidth="1"/>
    <col min="9" max="10" width="20.7109375" style="2" customWidth="1"/>
    <col min="11" max="16384" width="9.140625" style="2" customWidth="1"/>
  </cols>
  <sheetData>
    <row r="1" spans="1:10" s="101" customFormat="1" ht="15" customHeight="1" thickBot="1">
      <c r="A1" s="285"/>
      <c r="B1" s="285"/>
      <c r="C1" s="285"/>
      <c r="D1" s="285"/>
      <c r="E1" s="285"/>
      <c r="F1" s="285"/>
      <c r="G1" s="286"/>
      <c r="H1" s="286"/>
      <c r="I1" s="287"/>
      <c r="J1" s="287" t="s">
        <v>221</v>
      </c>
    </row>
    <row r="2" spans="1:10" ht="15" customHeight="1">
      <c r="A2" s="683" t="s">
        <v>102</v>
      </c>
      <c r="B2" s="684"/>
      <c r="C2" s="684"/>
      <c r="D2" s="684"/>
      <c r="E2" s="684"/>
      <c r="F2" s="685"/>
      <c r="G2" s="116" t="s">
        <v>248</v>
      </c>
      <c r="H2" s="116" t="s">
        <v>249</v>
      </c>
      <c r="I2" s="179" t="s">
        <v>318</v>
      </c>
      <c r="J2" s="179" t="s">
        <v>318</v>
      </c>
    </row>
    <row r="3" spans="1:10" ht="15" customHeight="1">
      <c r="A3" s="686"/>
      <c r="B3" s="687"/>
      <c r="C3" s="687"/>
      <c r="D3" s="687"/>
      <c r="E3" s="687"/>
      <c r="F3" s="688"/>
      <c r="G3" s="117" t="s">
        <v>184</v>
      </c>
      <c r="H3" s="117" t="s">
        <v>250</v>
      </c>
      <c r="I3" s="180" t="s">
        <v>545</v>
      </c>
      <c r="J3" s="180" t="s">
        <v>546</v>
      </c>
    </row>
    <row r="4" spans="1:10" ht="15" customHeight="1" thickBot="1">
      <c r="A4" s="689"/>
      <c r="B4" s="690"/>
      <c r="C4" s="690"/>
      <c r="D4" s="690"/>
      <c r="E4" s="690"/>
      <c r="F4" s="691"/>
      <c r="G4" s="118" t="s">
        <v>17</v>
      </c>
      <c r="H4" s="118" t="s">
        <v>17</v>
      </c>
      <c r="I4" s="111" t="s">
        <v>184</v>
      </c>
      <c r="J4" s="111" t="s">
        <v>184</v>
      </c>
    </row>
    <row r="5" spans="1:10" ht="15" customHeight="1">
      <c r="A5" s="90" t="s">
        <v>1</v>
      </c>
      <c r="B5" s="4"/>
      <c r="C5" s="4"/>
      <c r="D5" s="4"/>
      <c r="E5" s="4"/>
      <c r="F5" s="4"/>
      <c r="G5" s="119"/>
      <c r="H5" s="119"/>
      <c r="I5" s="231"/>
      <c r="J5" s="231"/>
    </row>
    <row r="6" spans="1:10" ht="15" customHeight="1" thickBot="1">
      <c r="A6" s="6"/>
      <c r="B6" s="5"/>
      <c r="C6" s="5"/>
      <c r="D6" s="5"/>
      <c r="E6" s="5"/>
      <c r="F6" s="5"/>
      <c r="G6" s="119"/>
      <c r="H6" s="119"/>
      <c r="I6" s="232"/>
      <c r="J6" s="232"/>
    </row>
    <row r="7" spans="1:10" ht="15" customHeight="1" thickBot="1">
      <c r="A7" s="7"/>
      <c r="B7" s="8" t="s">
        <v>100</v>
      </c>
      <c r="C7" s="9"/>
      <c r="D7" s="9"/>
      <c r="E7" s="9"/>
      <c r="F7" s="9"/>
      <c r="G7" s="124">
        <f>G8+G14</f>
        <v>1582537</v>
      </c>
      <c r="H7" s="263" t="e">
        <f>SUM(H8+H14)</f>
        <v>#REF!</v>
      </c>
      <c r="I7" s="218">
        <f>SUM(I8+I14)</f>
        <v>1716226</v>
      </c>
      <c r="J7" s="218">
        <f>SUM(J8+J14)</f>
        <v>1743732</v>
      </c>
    </row>
    <row r="8" spans="1:10" ht="15" customHeight="1">
      <c r="A8" s="6"/>
      <c r="B8" s="5"/>
      <c r="C8" s="10" t="s">
        <v>3</v>
      </c>
      <c r="D8" s="16" t="s">
        <v>161</v>
      </c>
      <c r="E8" s="14"/>
      <c r="F8" s="14"/>
      <c r="G8" s="120">
        <f>G9+G10+G11+G12</f>
        <v>95435</v>
      </c>
      <c r="H8" s="264">
        <f>SUM(H9+H10+H11+H12)</f>
        <v>76893</v>
      </c>
      <c r="I8" s="217">
        <f>SUM(I9+I10+I11+I12)</f>
        <v>124942</v>
      </c>
      <c r="J8" s="217">
        <f>SUM(J9+J10+J11+J12)</f>
        <v>152448</v>
      </c>
    </row>
    <row r="9" spans="1:10" ht="15" customHeight="1">
      <c r="A9" s="6"/>
      <c r="B9" s="5"/>
      <c r="C9" s="5"/>
      <c r="D9" s="11" t="s">
        <v>155</v>
      </c>
      <c r="E9" s="12" t="s">
        <v>156</v>
      </c>
      <c r="F9" s="12"/>
      <c r="G9" s="121">
        <v>9050</v>
      </c>
      <c r="H9" s="265">
        <v>11331</v>
      </c>
      <c r="I9" s="226">
        <v>12000</v>
      </c>
      <c r="J9" s="226">
        <v>12000</v>
      </c>
    </row>
    <row r="10" spans="1:10" ht="15" customHeight="1">
      <c r="A10" s="6"/>
      <c r="B10" s="5"/>
      <c r="C10" s="5"/>
      <c r="D10" s="13" t="s">
        <v>21</v>
      </c>
      <c r="E10" s="14" t="s">
        <v>157</v>
      </c>
      <c r="F10" s="12"/>
      <c r="G10" s="121">
        <v>24935</v>
      </c>
      <c r="H10" s="265"/>
      <c r="I10" s="226">
        <v>20586</v>
      </c>
      <c r="J10" s="226">
        <v>20586</v>
      </c>
    </row>
    <row r="11" spans="1:10" ht="15" customHeight="1">
      <c r="A11" s="6"/>
      <c r="B11" s="5"/>
      <c r="C11" s="5"/>
      <c r="D11" s="13" t="s">
        <v>14</v>
      </c>
      <c r="E11" s="14" t="s">
        <v>158</v>
      </c>
      <c r="F11" s="12"/>
      <c r="G11" s="121">
        <v>46408</v>
      </c>
      <c r="H11" s="265">
        <v>41932</v>
      </c>
      <c r="I11" s="226">
        <v>37356</v>
      </c>
      <c r="J11" s="226">
        <v>46862</v>
      </c>
    </row>
    <row r="12" spans="1:10" ht="15" customHeight="1">
      <c r="A12" s="6"/>
      <c r="B12" s="5"/>
      <c r="C12" s="5"/>
      <c r="D12" s="13" t="s">
        <v>23</v>
      </c>
      <c r="E12" s="12" t="s">
        <v>159</v>
      </c>
      <c r="F12" s="12"/>
      <c r="G12" s="121">
        <v>15042</v>
      </c>
      <c r="H12" s="265">
        <v>23630</v>
      </c>
      <c r="I12" s="226">
        <v>55000</v>
      </c>
      <c r="J12" s="226">
        <v>73000</v>
      </c>
    </row>
    <row r="13" spans="1:10" ht="15" customHeight="1">
      <c r="A13" s="6"/>
      <c r="B13" s="5"/>
      <c r="C13" s="5"/>
      <c r="D13" s="13"/>
      <c r="E13" s="5"/>
      <c r="F13" s="5"/>
      <c r="G13" s="121"/>
      <c r="H13" s="265"/>
      <c r="I13" s="217"/>
      <c r="J13" s="217"/>
    </row>
    <row r="14" spans="1:10" ht="15" customHeight="1">
      <c r="A14" s="6"/>
      <c r="B14" s="5"/>
      <c r="C14" s="10" t="s">
        <v>7</v>
      </c>
      <c r="D14" s="16" t="s">
        <v>135</v>
      </c>
      <c r="E14" s="16"/>
      <c r="F14" s="16"/>
      <c r="G14" s="122">
        <f>G15+G19+G23</f>
        <v>1487102</v>
      </c>
      <c r="H14" s="264" t="e">
        <f>SUM(H15+H19+H23)</f>
        <v>#REF!</v>
      </c>
      <c r="I14" s="217">
        <f>SUM(I15+I19+I23)</f>
        <v>1591284</v>
      </c>
      <c r="J14" s="217">
        <f>SUM(J15+J19+J23)</f>
        <v>1591284</v>
      </c>
    </row>
    <row r="15" spans="1:10" ht="15" customHeight="1">
      <c r="A15" s="6"/>
      <c r="B15" s="5"/>
      <c r="C15" s="5"/>
      <c r="D15" s="11" t="s">
        <v>194</v>
      </c>
      <c r="E15" s="14" t="s">
        <v>103</v>
      </c>
      <c r="F15" s="14"/>
      <c r="G15" s="121">
        <f>SUM(G16:G18)</f>
        <v>1359500</v>
      </c>
      <c r="H15" s="265">
        <f>SUM(H16:H18)</f>
        <v>1542767</v>
      </c>
      <c r="I15" s="226">
        <f>SUM(I16:I18)</f>
        <v>1497500</v>
      </c>
      <c r="J15" s="226">
        <f>SUM(J16:J18)</f>
        <v>1497500</v>
      </c>
    </row>
    <row r="16" spans="1:10" ht="15" customHeight="1">
      <c r="A16" s="6"/>
      <c r="B16" s="5"/>
      <c r="C16" s="5"/>
      <c r="D16" s="5"/>
      <c r="E16" s="13" t="s">
        <v>195</v>
      </c>
      <c r="F16" s="12" t="s">
        <v>104</v>
      </c>
      <c r="G16" s="121">
        <v>14700</v>
      </c>
      <c r="H16" s="265">
        <v>15243</v>
      </c>
      <c r="I16" s="226">
        <v>14500</v>
      </c>
      <c r="J16" s="226">
        <v>14500</v>
      </c>
    </row>
    <row r="17" spans="1:10" ht="15" customHeight="1">
      <c r="A17" s="6"/>
      <c r="B17" s="5"/>
      <c r="C17" s="5"/>
      <c r="D17" s="5"/>
      <c r="E17" s="13" t="s">
        <v>196</v>
      </c>
      <c r="F17" s="12" t="s">
        <v>105</v>
      </c>
      <c r="G17" s="121">
        <v>1340000</v>
      </c>
      <c r="H17" s="265">
        <v>1521993</v>
      </c>
      <c r="I17" s="226">
        <v>1478000</v>
      </c>
      <c r="J17" s="226">
        <v>1478000</v>
      </c>
    </row>
    <row r="18" spans="1:10" ht="15" customHeight="1">
      <c r="A18" s="6"/>
      <c r="B18" s="5"/>
      <c r="C18" s="5"/>
      <c r="D18" s="5"/>
      <c r="E18" s="13" t="s">
        <v>197</v>
      </c>
      <c r="F18" s="12" t="s">
        <v>185</v>
      </c>
      <c r="G18" s="121">
        <v>4800</v>
      </c>
      <c r="H18" s="265">
        <v>5531</v>
      </c>
      <c r="I18" s="226">
        <v>5000</v>
      </c>
      <c r="J18" s="226">
        <v>5000</v>
      </c>
    </row>
    <row r="19" spans="1:10" ht="15" customHeight="1">
      <c r="A19" s="6"/>
      <c r="B19" s="5"/>
      <c r="C19" s="5"/>
      <c r="D19" s="13" t="s">
        <v>12</v>
      </c>
      <c r="E19" s="14" t="s">
        <v>106</v>
      </c>
      <c r="F19" s="12"/>
      <c r="G19" s="121">
        <f>SUM(G20:G22)</f>
        <v>88123</v>
      </c>
      <c r="H19" s="265">
        <f>SUM(H20:H22)</f>
        <v>104439</v>
      </c>
      <c r="I19" s="226">
        <f>SUM(I20:I22)</f>
        <v>11283</v>
      </c>
      <c r="J19" s="226">
        <f>SUM(J20:J22)</f>
        <v>11283</v>
      </c>
    </row>
    <row r="20" spans="1:10" ht="15" customHeight="1">
      <c r="A20" s="6"/>
      <c r="B20" s="5"/>
      <c r="C20" s="5"/>
      <c r="D20" s="5"/>
      <c r="E20" s="13" t="s">
        <v>198</v>
      </c>
      <c r="F20" s="12" t="s">
        <v>107</v>
      </c>
      <c r="G20" s="121">
        <v>172308</v>
      </c>
      <c r="H20" s="265"/>
      <c r="I20" s="226">
        <v>236154</v>
      </c>
      <c r="J20" s="226">
        <v>236154</v>
      </c>
    </row>
    <row r="21" spans="1:10" ht="15" customHeight="1">
      <c r="A21" s="6"/>
      <c r="B21" s="5"/>
      <c r="C21" s="5"/>
      <c r="D21" s="5"/>
      <c r="E21" s="13" t="s">
        <v>199</v>
      </c>
      <c r="F21" s="12" t="s">
        <v>162</v>
      </c>
      <c r="G21" s="121">
        <v>-187185</v>
      </c>
      <c r="H21" s="265"/>
      <c r="I21" s="226">
        <v>-324871</v>
      </c>
      <c r="J21" s="226">
        <v>-324871</v>
      </c>
    </row>
    <row r="22" spans="1:10" ht="15" customHeight="1">
      <c r="A22" s="6"/>
      <c r="B22" s="5"/>
      <c r="C22" s="5"/>
      <c r="D22" s="5"/>
      <c r="E22" s="13" t="s">
        <v>200</v>
      </c>
      <c r="F22" s="12" t="s">
        <v>108</v>
      </c>
      <c r="G22" s="121">
        <v>103000</v>
      </c>
      <c r="H22" s="265">
        <v>104439</v>
      </c>
      <c r="I22" s="226">
        <v>100000</v>
      </c>
      <c r="J22" s="226">
        <v>100000</v>
      </c>
    </row>
    <row r="23" spans="1:10" ht="15" customHeight="1">
      <c r="A23" s="6"/>
      <c r="B23" s="5"/>
      <c r="C23" s="5"/>
      <c r="D23" s="11" t="s">
        <v>26</v>
      </c>
      <c r="E23" s="14" t="s">
        <v>109</v>
      </c>
      <c r="F23" s="14"/>
      <c r="G23" s="121">
        <f>SUM(G24:G30)</f>
        <v>39479</v>
      </c>
      <c r="H23" s="265" t="e">
        <f>SUM(H24+H25+H26+H27+H28+H29+H30)</f>
        <v>#REF!</v>
      </c>
      <c r="I23" s="226">
        <f>SUM(I24:I26,I27:I30)</f>
        <v>82501</v>
      </c>
      <c r="J23" s="226">
        <f>SUM(J24:J26,J27:J30)</f>
        <v>82501</v>
      </c>
    </row>
    <row r="24" spans="1:10" ht="15" customHeight="1">
      <c r="A24" s="6"/>
      <c r="B24" s="5"/>
      <c r="C24" s="5"/>
      <c r="D24" s="5"/>
      <c r="E24" s="13" t="s">
        <v>201</v>
      </c>
      <c r="F24" s="14" t="s">
        <v>163</v>
      </c>
      <c r="G24" s="121">
        <v>3000</v>
      </c>
      <c r="H24" s="265">
        <v>3314</v>
      </c>
      <c r="I24" s="226">
        <v>2000</v>
      </c>
      <c r="J24" s="226">
        <v>2000</v>
      </c>
    </row>
    <row r="25" spans="1:10" ht="15" customHeight="1">
      <c r="A25" s="6"/>
      <c r="B25" s="5"/>
      <c r="C25" s="5"/>
      <c r="D25" s="5"/>
      <c r="E25" s="13" t="s">
        <v>202</v>
      </c>
      <c r="F25" s="12" t="s">
        <v>110</v>
      </c>
      <c r="G25" s="121">
        <v>11897</v>
      </c>
      <c r="H25" s="265">
        <v>13251</v>
      </c>
      <c r="I25" s="226">
        <v>21598</v>
      </c>
      <c r="J25" s="226">
        <v>21598</v>
      </c>
    </row>
    <row r="26" spans="1:10" ht="15" customHeight="1">
      <c r="A26" s="6"/>
      <c r="B26" s="5"/>
      <c r="C26" s="5"/>
      <c r="D26" s="5"/>
      <c r="E26" s="13" t="s">
        <v>203</v>
      </c>
      <c r="F26" s="12" t="s">
        <v>111</v>
      </c>
      <c r="G26" s="121">
        <v>24392</v>
      </c>
      <c r="H26" s="265" t="e">
        <f>SUM(#REF!)</f>
        <v>#REF!</v>
      </c>
      <c r="I26" s="226">
        <v>58403</v>
      </c>
      <c r="J26" s="226">
        <v>58403</v>
      </c>
    </row>
    <row r="27" spans="1:10" ht="15" customHeight="1">
      <c r="A27" s="6"/>
      <c r="B27" s="5"/>
      <c r="C27" s="5"/>
      <c r="D27" s="5"/>
      <c r="E27" s="13" t="s">
        <v>204</v>
      </c>
      <c r="F27" s="12" t="s">
        <v>112</v>
      </c>
      <c r="G27" s="121">
        <v>0</v>
      </c>
      <c r="H27" s="265">
        <v>116</v>
      </c>
      <c r="I27" s="226">
        <v>0</v>
      </c>
      <c r="J27" s="226">
        <v>0</v>
      </c>
    </row>
    <row r="28" spans="1:10" ht="15" customHeight="1">
      <c r="A28" s="6"/>
      <c r="B28" s="5"/>
      <c r="C28" s="5"/>
      <c r="D28" s="5"/>
      <c r="E28" s="13" t="s">
        <v>205</v>
      </c>
      <c r="F28" s="12" t="s">
        <v>252</v>
      </c>
      <c r="G28" s="121"/>
      <c r="H28" s="265">
        <v>245</v>
      </c>
      <c r="I28" s="226">
        <v>0</v>
      </c>
      <c r="J28" s="226">
        <v>0</v>
      </c>
    </row>
    <row r="29" spans="1:10" ht="15" customHeight="1">
      <c r="A29" s="6"/>
      <c r="B29" s="5"/>
      <c r="C29" s="5"/>
      <c r="D29" s="5"/>
      <c r="E29" s="13" t="s">
        <v>206</v>
      </c>
      <c r="F29" s="12" t="s">
        <v>114</v>
      </c>
      <c r="G29" s="121">
        <v>190</v>
      </c>
      <c r="H29" s="265">
        <v>193</v>
      </c>
      <c r="I29" s="226">
        <v>500</v>
      </c>
      <c r="J29" s="226">
        <v>500</v>
      </c>
    </row>
    <row r="30" spans="1:10" ht="15" customHeight="1" thickBot="1">
      <c r="A30" s="17"/>
      <c r="B30" s="18"/>
      <c r="C30" s="18"/>
      <c r="D30" s="18"/>
      <c r="E30" s="224" t="s">
        <v>251</v>
      </c>
      <c r="F30" s="21" t="s">
        <v>113</v>
      </c>
      <c r="G30" s="123">
        <v>0</v>
      </c>
      <c r="H30" s="294"/>
      <c r="I30" s="289">
        <v>0</v>
      </c>
      <c r="J30" s="289">
        <v>0</v>
      </c>
    </row>
    <row r="31" spans="1:10" ht="15" customHeight="1" thickBot="1">
      <c r="A31" s="7"/>
      <c r="B31" s="19" t="s">
        <v>79</v>
      </c>
      <c r="C31" s="8" t="s">
        <v>115</v>
      </c>
      <c r="D31" s="9"/>
      <c r="E31" s="9"/>
      <c r="F31" s="9"/>
      <c r="G31" s="124">
        <f>G32</f>
        <v>0</v>
      </c>
      <c r="H31" s="263"/>
      <c r="I31" s="218">
        <f>SUM(I32)</f>
        <v>674126</v>
      </c>
      <c r="J31" s="218">
        <f>SUM(J32)</f>
        <v>849046</v>
      </c>
    </row>
    <row r="32" spans="1:10" ht="15" customHeight="1">
      <c r="A32" s="6"/>
      <c r="B32" s="5"/>
      <c r="C32" s="10" t="s">
        <v>3</v>
      </c>
      <c r="D32" s="16" t="s">
        <v>164</v>
      </c>
      <c r="E32" s="14"/>
      <c r="F32" s="14"/>
      <c r="G32" s="120">
        <f>G33+G36+G46</f>
        <v>0</v>
      </c>
      <c r="H32" s="264"/>
      <c r="I32" s="217">
        <f>SUM(I33+I36+I46)</f>
        <v>674126</v>
      </c>
      <c r="J32" s="217">
        <f>SUM(J33+J36+J46)</f>
        <v>849046</v>
      </c>
    </row>
    <row r="33" spans="1:10" ht="15" customHeight="1">
      <c r="A33" s="6"/>
      <c r="B33" s="5"/>
      <c r="C33" s="5"/>
      <c r="D33" s="20" t="s">
        <v>3</v>
      </c>
      <c r="E33" s="12" t="s">
        <v>165</v>
      </c>
      <c r="F33" s="91"/>
      <c r="G33" s="121"/>
      <c r="H33" s="265"/>
      <c r="I33" s="226">
        <v>579196</v>
      </c>
      <c r="J33" s="226">
        <v>579196</v>
      </c>
    </row>
    <row r="34" spans="1:10" ht="15" customHeight="1" hidden="1">
      <c r="A34" s="6"/>
      <c r="B34" s="5"/>
      <c r="C34" s="5"/>
      <c r="D34" s="20"/>
      <c r="E34" s="170" t="s">
        <v>253</v>
      </c>
      <c r="F34" s="12"/>
      <c r="G34" s="121"/>
      <c r="H34" s="265"/>
      <c r="I34" s="226"/>
      <c r="J34" s="226"/>
    </row>
    <row r="35" spans="1:10" ht="15" customHeight="1" hidden="1">
      <c r="A35" s="6"/>
      <c r="B35" s="5"/>
      <c r="C35" s="5"/>
      <c r="D35" s="20"/>
      <c r="E35" s="170" t="s">
        <v>254</v>
      </c>
      <c r="F35" s="12"/>
      <c r="G35" s="121"/>
      <c r="H35" s="265"/>
      <c r="I35" s="226"/>
      <c r="J35" s="226"/>
    </row>
    <row r="36" spans="1:10" ht="15" customHeight="1">
      <c r="A36" s="6"/>
      <c r="B36" s="5"/>
      <c r="C36" s="5"/>
      <c r="D36" s="20" t="s">
        <v>7</v>
      </c>
      <c r="E36" s="14" t="s">
        <v>116</v>
      </c>
      <c r="F36" s="14"/>
      <c r="G36" s="121"/>
      <c r="H36" s="265"/>
      <c r="I36" s="226">
        <f>SUM(I37)</f>
        <v>1142</v>
      </c>
      <c r="J36" s="226">
        <f>SUM(J37:J45)</f>
        <v>171272</v>
      </c>
    </row>
    <row r="37" spans="1:10" ht="15" customHeight="1">
      <c r="A37" s="6"/>
      <c r="B37" s="5"/>
      <c r="C37" s="5"/>
      <c r="D37" s="5"/>
      <c r="E37" s="20" t="s">
        <v>3</v>
      </c>
      <c r="F37" s="12" t="s">
        <v>117</v>
      </c>
      <c r="G37" s="121"/>
      <c r="H37" s="265"/>
      <c r="I37" s="226">
        <v>1142</v>
      </c>
      <c r="J37" s="226">
        <v>1142</v>
      </c>
    </row>
    <row r="38" spans="1:10" ht="15" customHeight="1">
      <c r="A38" s="6"/>
      <c r="B38" s="5"/>
      <c r="C38" s="5"/>
      <c r="D38" s="5"/>
      <c r="E38" s="20" t="s">
        <v>7</v>
      </c>
      <c r="F38" s="14" t="s">
        <v>599</v>
      </c>
      <c r="G38" s="121"/>
      <c r="H38" s="265"/>
      <c r="I38" s="226"/>
      <c r="J38" s="226">
        <v>34433</v>
      </c>
    </row>
    <row r="39" spans="1:10" ht="15" customHeight="1">
      <c r="A39" s="6"/>
      <c r="B39" s="5"/>
      <c r="C39" s="5"/>
      <c r="D39" s="5"/>
      <c r="E39" s="20" t="s">
        <v>39</v>
      </c>
      <c r="F39" s="14" t="s">
        <v>600</v>
      </c>
      <c r="G39" s="121"/>
      <c r="H39" s="265"/>
      <c r="I39" s="226"/>
      <c r="J39" s="226">
        <v>33638</v>
      </c>
    </row>
    <row r="40" spans="1:10" ht="15" customHeight="1">
      <c r="A40" s="6"/>
      <c r="B40" s="5"/>
      <c r="C40" s="5"/>
      <c r="D40" s="5"/>
      <c r="E40" s="20" t="s">
        <v>27</v>
      </c>
      <c r="F40" s="14" t="s">
        <v>601</v>
      </c>
      <c r="G40" s="121"/>
      <c r="H40" s="265"/>
      <c r="I40" s="226"/>
      <c r="J40" s="226">
        <v>80865</v>
      </c>
    </row>
    <row r="41" spans="1:10" ht="15" customHeight="1">
      <c r="A41" s="6"/>
      <c r="B41" s="5"/>
      <c r="C41" s="5"/>
      <c r="D41" s="5"/>
      <c r="E41" s="20" t="s">
        <v>43</v>
      </c>
      <c r="F41" s="14" t="s">
        <v>602</v>
      </c>
      <c r="G41" s="121"/>
      <c r="H41" s="265"/>
      <c r="I41" s="226"/>
      <c r="J41" s="226">
        <v>321</v>
      </c>
    </row>
    <row r="42" spans="1:10" ht="15" customHeight="1">
      <c r="A42" s="6"/>
      <c r="B42" s="5"/>
      <c r="C42" s="5"/>
      <c r="D42" s="5"/>
      <c r="E42" s="20" t="s">
        <v>55</v>
      </c>
      <c r="F42" s="14" t="s">
        <v>624</v>
      </c>
      <c r="G42" s="121"/>
      <c r="H42" s="265"/>
      <c r="I42" s="226"/>
      <c r="J42" s="226">
        <v>327</v>
      </c>
    </row>
    <row r="43" spans="1:10" ht="15" customHeight="1">
      <c r="A43" s="6"/>
      <c r="B43" s="5"/>
      <c r="C43" s="5"/>
      <c r="D43" s="5"/>
      <c r="E43" s="20" t="s">
        <v>49</v>
      </c>
      <c r="F43" s="14" t="s">
        <v>181</v>
      </c>
      <c r="G43" s="121"/>
      <c r="H43" s="265"/>
      <c r="I43" s="226"/>
      <c r="J43" s="226">
        <v>1558</v>
      </c>
    </row>
    <row r="44" spans="1:10" ht="15" customHeight="1">
      <c r="A44" s="6"/>
      <c r="B44" s="5"/>
      <c r="C44" s="5"/>
      <c r="D44" s="5"/>
      <c r="E44" s="20" t="s">
        <v>223</v>
      </c>
      <c r="F44" s="14" t="s">
        <v>625</v>
      </c>
      <c r="G44" s="121"/>
      <c r="H44" s="265"/>
      <c r="I44" s="226"/>
      <c r="J44" s="226">
        <v>149</v>
      </c>
    </row>
    <row r="45" spans="1:10" ht="15" customHeight="1">
      <c r="A45" s="6"/>
      <c r="B45" s="5"/>
      <c r="C45" s="5"/>
      <c r="D45" s="5"/>
      <c r="E45" s="20" t="s">
        <v>227</v>
      </c>
      <c r="F45" s="14" t="s">
        <v>626</v>
      </c>
      <c r="G45" s="121"/>
      <c r="H45" s="265"/>
      <c r="I45" s="226"/>
      <c r="J45" s="226">
        <v>18839</v>
      </c>
    </row>
    <row r="46" spans="1:10" ht="15" customHeight="1">
      <c r="A46" s="6"/>
      <c r="B46" s="5"/>
      <c r="C46" s="5"/>
      <c r="D46" s="20" t="s">
        <v>39</v>
      </c>
      <c r="E46" s="14" t="s">
        <v>118</v>
      </c>
      <c r="F46" s="14"/>
      <c r="G46" s="121"/>
      <c r="H46" s="265"/>
      <c r="I46" s="226">
        <f>SUM(I47+I52)</f>
        <v>93788</v>
      </c>
      <c r="J46" s="226">
        <f>SUM(J47+J52)</f>
        <v>98578</v>
      </c>
    </row>
    <row r="47" spans="1:10" ht="15" customHeight="1">
      <c r="A47" s="6"/>
      <c r="B47" s="5"/>
      <c r="C47" s="5"/>
      <c r="D47" s="5"/>
      <c r="E47" s="20" t="s">
        <v>3</v>
      </c>
      <c r="F47" s="14" t="s">
        <v>186</v>
      </c>
      <c r="G47" s="121"/>
      <c r="H47" s="265"/>
      <c r="I47" s="226">
        <f>SUM(I48:I51)</f>
        <v>27045</v>
      </c>
      <c r="J47" s="226">
        <f>SUM(J48:J51)</f>
        <v>27045</v>
      </c>
    </row>
    <row r="48" spans="1:10" ht="15" customHeight="1">
      <c r="A48" s="6"/>
      <c r="B48" s="5"/>
      <c r="C48" s="5"/>
      <c r="D48" s="5"/>
      <c r="E48" s="20"/>
      <c r="F48" s="169" t="s">
        <v>255</v>
      </c>
      <c r="G48" s="121"/>
      <c r="H48" s="265"/>
      <c r="I48" s="226">
        <v>1545</v>
      </c>
      <c r="J48" s="226">
        <v>1545</v>
      </c>
    </row>
    <row r="49" spans="1:10" ht="15" customHeight="1">
      <c r="A49" s="6"/>
      <c r="B49" s="5"/>
      <c r="C49" s="5"/>
      <c r="D49" s="5"/>
      <c r="E49" s="20"/>
      <c r="F49" s="169" t="s">
        <v>277</v>
      </c>
      <c r="G49" s="121"/>
      <c r="H49" s="265"/>
      <c r="I49" s="226">
        <v>2910</v>
      </c>
      <c r="J49" s="226">
        <v>2910</v>
      </c>
    </row>
    <row r="50" spans="1:10" ht="15" customHeight="1">
      <c r="A50" s="6"/>
      <c r="B50" s="5"/>
      <c r="C50" s="5"/>
      <c r="D50" s="5"/>
      <c r="E50" s="20"/>
      <c r="F50" s="169" t="s">
        <v>280</v>
      </c>
      <c r="G50" s="121"/>
      <c r="H50" s="265"/>
      <c r="I50" s="226">
        <v>22270</v>
      </c>
      <c r="J50" s="226">
        <v>22270</v>
      </c>
    </row>
    <row r="51" spans="1:10" ht="15" customHeight="1">
      <c r="A51" s="6"/>
      <c r="B51" s="5"/>
      <c r="C51" s="5"/>
      <c r="D51" s="5"/>
      <c r="E51" s="20"/>
      <c r="F51" s="169" t="s">
        <v>498</v>
      </c>
      <c r="G51" s="121"/>
      <c r="H51" s="265"/>
      <c r="I51" s="226">
        <v>320</v>
      </c>
      <c r="J51" s="226">
        <v>320</v>
      </c>
    </row>
    <row r="52" spans="1:10" ht="15" customHeight="1">
      <c r="A52" s="6"/>
      <c r="B52" s="5"/>
      <c r="C52" s="5"/>
      <c r="D52" s="5"/>
      <c r="E52" s="20" t="s">
        <v>7</v>
      </c>
      <c r="F52" s="14" t="s">
        <v>166</v>
      </c>
      <c r="G52" s="121"/>
      <c r="H52" s="265"/>
      <c r="I52" s="226">
        <f>SUM(I53:I61)</f>
        <v>66743</v>
      </c>
      <c r="J52" s="226">
        <f>SUM(J53:J61)</f>
        <v>71533</v>
      </c>
    </row>
    <row r="53" spans="1:10" ht="15" customHeight="1">
      <c r="A53" s="6"/>
      <c r="B53" s="5"/>
      <c r="C53" s="5"/>
      <c r="D53" s="5"/>
      <c r="E53" s="20"/>
      <c r="F53" s="169" t="s">
        <v>256</v>
      </c>
      <c r="G53" s="121"/>
      <c r="H53" s="265"/>
      <c r="I53" s="226">
        <v>4155</v>
      </c>
      <c r="J53" s="226">
        <v>4155</v>
      </c>
    </row>
    <row r="54" spans="1:10" ht="15" customHeight="1">
      <c r="A54" s="6"/>
      <c r="B54" s="5"/>
      <c r="C54" s="5"/>
      <c r="D54" s="5"/>
      <c r="E54" s="20"/>
      <c r="F54" s="169" t="s">
        <v>499</v>
      </c>
      <c r="G54" s="121"/>
      <c r="H54" s="265"/>
      <c r="I54" s="226">
        <v>21888</v>
      </c>
      <c r="J54" s="226">
        <v>21888</v>
      </c>
    </row>
    <row r="55" spans="1:10" ht="15" customHeight="1">
      <c r="A55" s="6"/>
      <c r="B55" s="5"/>
      <c r="C55" s="5"/>
      <c r="D55" s="5"/>
      <c r="E55" s="20"/>
      <c r="F55" s="169" t="s">
        <v>257</v>
      </c>
      <c r="G55" s="121"/>
      <c r="H55" s="265"/>
      <c r="I55" s="226">
        <v>2552</v>
      </c>
      <c r="J55" s="226">
        <v>2552</v>
      </c>
    </row>
    <row r="56" spans="1:10" ht="15" customHeight="1">
      <c r="A56" s="6"/>
      <c r="B56" s="5"/>
      <c r="C56" s="5"/>
      <c r="D56" s="5"/>
      <c r="E56" s="20"/>
      <c r="F56" s="169" t="s">
        <v>258</v>
      </c>
      <c r="G56" s="121"/>
      <c r="H56" s="265"/>
      <c r="I56" s="226">
        <v>26082</v>
      </c>
      <c r="J56" s="226">
        <v>26082</v>
      </c>
    </row>
    <row r="57" spans="1:10" ht="15" customHeight="1">
      <c r="A57" s="6"/>
      <c r="B57" s="5"/>
      <c r="C57" s="5"/>
      <c r="D57" s="5"/>
      <c r="E57" s="20"/>
      <c r="F57" s="169" t="s">
        <v>259</v>
      </c>
      <c r="G57" s="121"/>
      <c r="H57" s="265"/>
      <c r="I57" s="226">
        <v>3600</v>
      </c>
      <c r="J57" s="226">
        <v>3600</v>
      </c>
    </row>
    <row r="58" spans="1:10" ht="15" customHeight="1">
      <c r="A58" s="6"/>
      <c r="B58" s="5"/>
      <c r="C58" s="5"/>
      <c r="D58" s="5"/>
      <c r="E58" s="20"/>
      <c r="F58" s="280" t="s">
        <v>260</v>
      </c>
      <c r="G58" s="121"/>
      <c r="H58" s="265"/>
      <c r="I58" s="226">
        <v>4050</v>
      </c>
      <c r="J58" s="226">
        <v>4050</v>
      </c>
    </row>
    <row r="59" spans="1:10" ht="15" customHeight="1">
      <c r="A59" s="6"/>
      <c r="B59" s="5"/>
      <c r="C59" s="5"/>
      <c r="D59" s="5"/>
      <c r="E59" s="20"/>
      <c r="F59" s="281" t="s">
        <v>262</v>
      </c>
      <c r="G59" s="121"/>
      <c r="H59" s="265"/>
      <c r="I59" s="226">
        <v>200</v>
      </c>
      <c r="J59" s="226">
        <v>200</v>
      </c>
    </row>
    <row r="60" spans="1:10" ht="15" customHeight="1">
      <c r="A60" s="6"/>
      <c r="B60" s="5"/>
      <c r="C60" s="5"/>
      <c r="D60" s="5"/>
      <c r="E60" s="20"/>
      <c r="F60" s="170" t="s">
        <v>278</v>
      </c>
      <c r="G60" s="121"/>
      <c r="H60" s="276"/>
      <c r="I60" s="291">
        <v>4000</v>
      </c>
      <c r="J60" s="291">
        <v>8790</v>
      </c>
    </row>
    <row r="61" spans="1:10" ht="15" customHeight="1" thickBot="1">
      <c r="A61" s="17"/>
      <c r="B61" s="18"/>
      <c r="C61" s="18"/>
      <c r="D61" s="18"/>
      <c r="E61" s="184"/>
      <c r="F61" s="224" t="s">
        <v>279</v>
      </c>
      <c r="G61" s="661"/>
      <c r="H61" s="294"/>
      <c r="I61" s="289">
        <v>216</v>
      </c>
      <c r="J61" s="289">
        <v>216</v>
      </c>
    </row>
    <row r="62" spans="1:10" ht="15" customHeight="1" thickBot="1">
      <c r="A62" s="7"/>
      <c r="B62" s="19" t="s">
        <v>83</v>
      </c>
      <c r="C62" s="8" t="s">
        <v>119</v>
      </c>
      <c r="D62" s="9"/>
      <c r="E62" s="9"/>
      <c r="F62" s="9"/>
      <c r="G62" s="124" t="e">
        <f>G63+G71+G67</f>
        <v>#REF!</v>
      </c>
      <c r="H62" s="263">
        <f>SUM(H63+H71+H67)</f>
        <v>201551</v>
      </c>
      <c r="I62" s="218">
        <f>SUM(I63+I71+I67)</f>
        <v>12189</v>
      </c>
      <c r="J62" s="218">
        <f>SUM(J63+J71+J67)</f>
        <v>20790</v>
      </c>
    </row>
    <row r="63" spans="1:10" ht="15" customHeight="1">
      <c r="A63" s="6"/>
      <c r="B63" s="5"/>
      <c r="C63" s="10" t="s">
        <v>120</v>
      </c>
      <c r="D63" s="16" t="s">
        <v>121</v>
      </c>
      <c r="E63" s="14"/>
      <c r="F63" s="14"/>
      <c r="G63" s="120">
        <f>SUM(G64+G65+G66)</f>
        <v>163573</v>
      </c>
      <c r="H63" s="264">
        <f>SUM(H64:H66)</f>
        <v>162064</v>
      </c>
      <c r="I63" s="217">
        <f>SUM(I64+I65+I66)</f>
        <v>0</v>
      </c>
      <c r="J63" s="217">
        <f>SUM(J64+J65+J66)</f>
        <v>8601</v>
      </c>
    </row>
    <row r="64" spans="1:10" ht="15" customHeight="1">
      <c r="A64" s="6"/>
      <c r="B64" s="5"/>
      <c r="C64" s="5"/>
      <c r="D64" s="20" t="s">
        <v>3</v>
      </c>
      <c r="E64" s="12" t="s">
        <v>207</v>
      </c>
      <c r="F64" s="12"/>
      <c r="G64" s="121">
        <v>0</v>
      </c>
      <c r="H64" s="265"/>
      <c r="I64" s="226">
        <v>0</v>
      </c>
      <c r="J64" s="226">
        <v>0</v>
      </c>
    </row>
    <row r="65" spans="1:10" ht="15" customHeight="1">
      <c r="A65" s="6"/>
      <c r="B65" s="5"/>
      <c r="C65" s="5"/>
      <c r="D65" s="20" t="s">
        <v>7</v>
      </c>
      <c r="E65" s="12" t="s">
        <v>187</v>
      </c>
      <c r="F65" s="12"/>
      <c r="G65" s="121">
        <v>163573</v>
      </c>
      <c r="H65" s="265">
        <v>162064</v>
      </c>
      <c r="I65" s="226">
        <v>0</v>
      </c>
      <c r="J65" s="226">
        <v>8601</v>
      </c>
    </row>
    <row r="66" spans="1:10" ht="15" customHeight="1">
      <c r="A66" s="6"/>
      <c r="B66" s="5"/>
      <c r="C66" s="5"/>
      <c r="D66" s="20" t="s">
        <v>39</v>
      </c>
      <c r="E66" s="12" t="s">
        <v>179</v>
      </c>
      <c r="F66" s="12"/>
      <c r="G66" s="121"/>
      <c r="H66" s="265"/>
      <c r="I66" s="226">
        <v>0</v>
      </c>
      <c r="J66" s="226">
        <v>0</v>
      </c>
    </row>
    <row r="67" spans="1:10" ht="15" customHeight="1">
      <c r="A67" s="6"/>
      <c r="B67" s="5"/>
      <c r="C67" s="10" t="s">
        <v>7</v>
      </c>
      <c r="D67" s="16" t="s">
        <v>122</v>
      </c>
      <c r="E67" s="12"/>
      <c r="F67" s="12"/>
      <c r="G67" s="122" t="e">
        <f>SUM(G68:G72)</f>
        <v>#REF!</v>
      </c>
      <c r="H67" s="264">
        <f>SUM(H68:H70)</f>
        <v>4332</v>
      </c>
      <c r="I67" s="217">
        <f>SUM(I68:I70)</f>
        <v>11860</v>
      </c>
      <c r="J67" s="217">
        <f>SUM(J68:J70)</f>
        <v>11860</v>
      </c>
    </row>
    <row r="68" spans="1:10" ht="15" customHeight="1">
      <c r="A68" s="6"/>
      <c r="B68" s="5"/>
      <c r="C68" s="5"/>
      <c r="D68" s="87" t="s">
        <v>3</v>
      </c>
      <c r="E68" s="12" t="s">
        <v>167</v>
      </c>
      <c r="F68" s="12"/>
      <c r="G68" s="121">
        <v>6780</v>
      </c>
      <c r="H68" s="265">
        <v>4044</v>
      </c>
      <c r="I68" s="226">
        <v>11680</v>
      </c>
      <c r="J68" s="226">
        <v>11680</v>
      </c>
    </row>
    <row r="69" spans="1:10" ht="15" customHeight="1">
      <c r="A69" s="6"/>
      <c r="B69" s="5"/>
      <c r="C69" s="5"/>
      <c r="D69" s="20" t="s">
        <v>7</v>
      </c>
      <c r="E69" s="12" t="s">
        <v>168</v>
      </c>
      <c r="F69" s="12"/>
      <c r="G69" s="121">
        <v>0</v>
      </c>
      <c r="H69" s="265"/>
      <c r="I69" s="226">
        <v>0</v>
      </c>
      <c r="J69" s="226">
        <v>0</v>
      </c>
    </row>
    <row r="70" spans="1:10" ht="15" customHeight="1">
      <c r="A70" s="6"/>
      <c r="B70" s="5"/>
      <c r="C70" s="5"/>
      <c r="D70" s="20" t="s">
        <v>39</v>
      </c>
      <c r="E70" s="12" t="s">
        <v>169</v>
      </c>
      <c r="F70" s="12"/>
      <c r="G70" s="121">
        <v>150</v>
      </c>
      <c r="H70" s="265">
        <v>288</v>
      </c>
      <c r="I70" s="226">
        <v>180</v>
      </c>
      <c r="J70" s="226">
        <v>180</v>
      </c>
    </row>
    <row r="71" spans="1:10" ht="15" customHeight="1">
      <c r="A71" s="6"/>
      <c r="B71" s="5"/>
      <c r="C71" s="10" t="s">
        <v>39</v>
      </c>
      <c r="D71" s="16" t="s">
        <v>123</v>
      </c>
      <c r="E71" s="12"/>
      <c r="F71" s="12"/>
      <c r="G71" s="122" t="e">
        <f>#REF!+G72</f>
        <v>#REF!</v>
      </c>
      <c r="H71" s="264">
        <f>SUM(H72:H72)</f>
        <v>35155</v>
      </c>
      <c r="I71" s="217">
        <f>SUM(I72:I72)</f>
        <v>329</v>
      </c>
      <c r="J71" s="217">
        <f>SUM(J72:J72)</f>
        <v>329</v>
      </c>
    </row>
    <row r="72" spans="1:10" ht="15" customHeight="1" thickBot="1">
      <c r="A72" s="6"/>
      <c r="B72" s="5"/>
      <c r="C72" s="10"/>
      <c r="D72" s="20" t="s">
        <v>3</v>
      </c>
      <c r="E72" s="12" t="s">
        <v>261</v>
      </c>
      <c r="F72" s="12"/>
      <c r="G72" s="121">
        <v>34825</v>
      </c>
      <c r="H72" s="265">
        <v>35155</v>
      </c>
      <c r="I72" s="226">
        <v>329</v>
      </c>
      <c r="J72" s="226">
        <v>329</v>
      </c>
    </row>
    <row r="73" spans="1:10" ht="15" customHeight="1" thickBot="1">
      <c r="A73" s="7"/>
      <c r="B73" s="19" t="s">
        <v>85</v>
      </c>
      <c r="C73" s="8" t="s">
        <v>215</v>
      </c>
      <c r="D73" s="9"/>
      <c r="E73" s="9"/>
      <c r="F73" s="9"/>
      <c r="G73" s="124" t="e">
        <f>G74+G89</f>
        <v>#REF!</v>
      </c>
      <c r="H73" s="263"/>
      <c r="I73" s="218">
        <f>SUM(I74+I89)</f>
        <v>474773</v>
      </c>
      <c r="J73" s="218">
        <f>SUM(J74+J89)</f>
        <v>939312</v>
      </c>
    </row>
    <row r="74" spans="1:10" ht="15" customHeight="1">
      <c r="A74" s="6"/>
      <c r="B74" s="5"/>
      <c r="C74" s="10" t="s">
        <v>3</v>
      </c>
      <c r="D74" s="16" t="s">
        <v>214</v>
      </c>
      <c r="E74" s="169"/>
      <c r="F74" s="14"/>
      <c r="G74" s="120">
        <f>SUM(G75:G82)</f>
        <v>75592</v>
      </c>
      <c r="H74" s="264">
        <f>SUM(H75:H82)</f>
        <v>53501</v>
      </c>
      <c r="I74" s="217">
        <f>SUM(I75:I84)</f>
        <v>350241</v>
      </c>
      <c r="J74" s="217">
        <f>SUM(J75:J88)</f>
        <v>117195</v>
      </c>
    </row>
    <row r="75" spans="1:10" ht="15" customHeight="1">
      <c r="A75" s="6"/>
      <c r="B75" s="5"/>
      <c r="C75" s="5"/>
      <c r="D75" s="20" t="s">
        <v>3</v>
      </c>
      <c r="E75" s="12" t="s">
        <v>502</v>
      </c>
      <c r="F75" s="12"/>
      <c r="G75" s="121">
        <v>10778</v>
      </c>
      <c r="H75" s="265">
        <v>1003</v>
      </c>
      <c r="I75" s="226">
        <v>1533</v>
      </c>
      <c r="J75" s="226">
        <v>1533</v>
      </c>
    </row>
    <row r="76" spans="1:10" ht="15" customHeight="1">
      <c r="A76" s="6"/>
      <c r="B76" s="5"/>
      <c r="C76" s="5"/>
      <c r="D76" s="20" t="s">
        <v>7</v>
      </c>
      <c r="E76" s="12" t="s">
        <v>503</v>
      </c>
      <c r="F76" s="12"/>
      <c r="G76" s="121">
        <v>5407</v>
      </c>
      <c r="H76" s="265">
        <v>4575</v>
      </c>
      <c r="I76" s="226">
        <v>37197</v>
      </c>
      <c r="J76" s="226">
        <v>45394</v>
      </c>
    </row>
    <row r="77" spans="1:10" ht="15" customHeight="1">
      <c r="A77" s="6"/>
      <c r="B77" s="5"/>
      <c r="C77" s="5"/>
      <c r="D77" s="20" t="s">
        <v>39</v>
      </c>
      <c r="E77" s="12" t="s">
        <v>504</v>
      </c>
      <c r="F77" s="12"/>
      <c r="G77" s="121">
        <v>43062</v>
      </c>
      <c r="H77" s="265">
        <v>40033</v>
      </c>
      <c r="I77" s="226">
        <v>2937</v>
      </c>
      <c r="J77" s="226">
        <v>2937</v>
      </c>
    </row>
    <row r="78" spans="1:10" ht="15" customHeight="1">
      <c r="A78" s="6"/>
      <c r="B78" s="5"/>
      <c r="C78" s="5"/>
      <c r="D78" s="20" t="s">
        <v>27</v>
      </c>
      <c r="E78" s="12" t="s">
        <v>515</v>
      </c>
      <c r="F78" s="91"/>
      <c r="G78" s="121">
        <v>4000</v>
      </c>
      <c r="H78" s="265">
        <v>3586</v>
      </c>
      <c r="I78" s="226">
        <v>4562</v>
      </c>
      <c r="J78" s="226">
        <v>4562</v>
      </c>
    </row>
    <row r="79" spans="1:10" ht="15" customHeight="1">
      <c r="A79" s="6"/>
      <c r="B79" s="5"/>
      <c r="C79" s="5"/>
      <c r="D79" s="20" t="s">
        <v>43</v>
      </c>
      <c r="E79" s="12" t="s">
        <v>505</v>
      </c>
      <c r="F79" s="91"/>
      <c r="G79" s="121">
        <v>938</v>
      </c>
      <c r="H79" s="265">
        <v>351</v>
      </c>
      <c r="I79" s="226">
        <v>45168</v>
      </c>
      <c r="J79" s="226">
        <v>11530</v>
      </c>
    </row>
    <row r="80" spans="1:10" ht="15" customHeight="1">
      <c r="A80" s="6"/>
      <c r="B80" s="5"/>
      <c r="C80" s="5"/>
      <c r="D80" s="20" t="s">
        <v>55</v>
      </c>
      <c r="E80" s="14" t="s">
        <v>501</v>
      </c>
      <c r="F80" s="14"/>
      <c r="G80" s="126">
        <v>7454</v>
      </c>
      <c r="H80" s="265"/>
      <c r="I80" s="226">
        <v>67717</v>
      </c>
      <c r="J80" s="226">
        <v>15196</v>
      </c>
    </row>
    <row r="81" spans="1:10" ht="15" customHeight="1">
      <c r="A81" s="6"/>
      <c r="B81" s="5"/>
      <c r="C81" s="5"/>
      <c r="D81" s="20" t="s">
        <v>49</v>
      </c>
      <c r="E81" s="14" t="s">
        <v>522</v>
      </c>
      <c r="F81" s="14"/>
      <c r="G81" s="126">
        <v>3235</v>
      </c>
      <c r="H81" s="265">
        <v>3235</v>
      </c>
      <c r="I81" s="226">
        <v>8000</v>
      </c>
      <c r="J81" s="226">
        <v>8000</v>
      </c>
    </row>
    <row r="82" spans="1:10" ht="15" customHeight="1">
      <c r="A82" s="6"/>
      <c r="B82" s="5"/>
      <c r="C82" s="5"/>
      <c r="D82" s="20" t="s">
        <v>223</v>
      </c>
      <c r="E82" s="14" t="s">
        <v>506</v>
      </c>
      <c r="F82" s="14"/>
      <c r="G82" s="126">
        <v>718</v>
      </c>
      <c r="H82" s="265">
        <v>718</v>
      </c>
      <c r="I82" s="226">
        <v>81000</v>
      </c>
      <c r="J82" s="226">
        <v>0</v>
      </c>
    </row>
    <row r="83" spans="1:10" ht="15" customHeight="1">
      <c r="A83" s="6"/>
      <c r="B83" s="5"/>
      <c r="C83" s="5"/>
      <c r="D83" s="20" t="s">
        <v>227</v>
      </c>
      <c r="E83" s="14" t="s">
        <v>507</v>
      </c>
      <c r="F83" s="14"/>
      <c r="G83" s="126"/>
      <c r="H83" s="265"/>
      <c r="I83" s="226">
        <v>102000</v>
      </c>
      <c r="J83" s="226">
        <v>0</v>
      </c>
    </row>
    <row r="84" spans="1:10" ht="15" customHeight="1">
      <c r="A84" s="6"/>
      <c r="B84" s="5"/>
      <c r="C84" s="5"/>
      <c r="D84" s="20" t="s">
        <v>239</v>
      </c>
      <c r="E84" s="14" t="s">
        <v>508</v>
      </c>
      <c r="F84" s="14"/>
      <c r="G84" s="126"/>
      <c r="H84" s="265"/>
      <c r="I84" s="226">
        <v>127</v>
      </c>
      <c r="J84" s="226">
        <v>127</v>
      </c>
    </row>
    <row r="85" spans="1:10" ht="15" customHeight="1">
      <c r="A85" s="6"/>
      <c r="B85" s="5"/>
      <c r="C85" s="5"/>
      <c r="D85" s="20" t="s">
        <v>612</v>
      </c>
      <c r="E85" s="14" t="s">
        <v>613</v>
      </c>
      <c r="F85" s="14"/>
      <c r="G85" s="126"/>
      <c r="H85" s="265"/>
      <c r="I85" s="226"/>
      <c r="J85" s="226">
        <v>23050</v>
      </c>
    </row>
    <row r="86" spans="1:10" ht="15" customHeight="1">
      <c r="A86" s="6"/>
      <c r="B86" s="5"/>
      <c r="C86" s="5"/>
      <c r="D86" s="20" t="s">
        <v>633</v>
      </c>
      <c r="E86" s="14" t="s">
        <v>636</v>
      </c>
      <c r="F86" s="14"/>
      <c r="G86" s="126"/>
      <c r="H86" s="265"/>
      <c r="I86" s="226"/>
      <c r="J86" s="226">
        <v>2300</v>
      </c>
    </row>
    <row r="87" spans="1:10" ht="15" customHeight="1">
      <c r="A87" s="6"/>
      <c r="B87" s="5"/>
      <c r="C87" s="5"/>
      <c r="D87" s="20" t="s">
        <v>634</v>
      </c>
      <c r="E87" s="14" t="s">
        <v>637</v>
      </c>
      <c r="F87" s="14"/>
      <c r="G87" s="126"/>
      <c r="H87" s="265"/>
      <c r="I87" s="226"/>
      <c r="J87" s="226">
        <v>2366</v>
      </c>
    </row>
    <row r="88" spans="1:10" ht="15" customHeight="1">
      <c r="A88" s="6"/>
      <c r="B88" s="5"/>
      <c r="C88" s="5"/>
      <c r="D88" s="20" t="s">
        <v>635</v>
      </c>
      <c r="E88" s="14" t="s">
        <v>638</v>
      </c>
      <c r="F88" s="14"/>
      <c r="G88" s="126"/>
      <c r="H88" s="265"/>
      <c r="I88" s="226"/>
      <c r="J88" s="226">
        <v>200</v>
      </c>
    </row>
    <row r="89" spans="1:10" ht="15" customHeight="1">
      <c r="A89" s="6"/>
      <c r="B89" s="5"/>
      <c r="C89" s="10" t="s">
        <v>7</v>
      </c>
      <c r="D89" s="16" t="s">
        <v>216</v>
      </c>
      <c r="E89" s="169"/>
      <c r="F89" s="14"/>
      <c r="G89" s="120" t="e">
        <f>SUM(#REF!)</f>
        <v>#REF!</v>
      </c>
      <c r="H89" s="264" t="e">
        <f>SUM(#REF!)</f>
        <v>#REF!</v>
      </c>
      <c r="I89" s="217">
        <f>SUM(I90:I91)</f>
        <v>124532</v>
      </c>
      <c r="J89" s="217">
        <f>SUM(J90:J91)</f>
        <v>822117</v>
      </c>
    </row>
    <row r="90" spans="1:10" ht="15" customHeight="1">
      <c r="A90" s="6"/>
      <c r="B90" s="5"/>
      <c r="C90" s="5"/>
      <c r="D90" s="662" t="s">
        <v>9</v>
      </c>
      <c r="E90" s="12" t="s">
        <v>500</v>
      </c>
      <c r="F90" s="91"/>
      <c r="G90" s="127"/>
      <c r="H90" s="267"/>
      <c r="I90" s="226">
        <v>30592</v>
      </c>
      <c r="J90" s="226">
        <v>9209</v>
      </c>
    </row>
    <row r="91" spans="1:10" ht="15" customHeight="1">
      <c r="A91" s="6"/>
      <c r="B91" s="5"/>
      <c r="C91" s="5"/>
      <c r="D91" s="662" t="s">
        <v>12</v>
      </c>
      <c r="E91" s="12" t="s">
        <v>639</v>
      </c>
      <c r="F91" s="91"/>
      <c r="G91" s="127"/>
      <c r="H91" s="267"/>
      <c r="I91" s="226">
        <f>SUM(I92:I95)</f>
        <v>93940</v>
      </c>
      <c r="J91" s="226">
        <f>SUM(J92:J95)</f>
        <v>812908</v>
      </c>
    </row>
    <row r="92" spans="1:10" ht="15" customHeight="1">
      <c r="A92" s="6"/>
      <c r="B92" s="5"/>
      <c r="C92" s="5"/>
      <c r="D92" s="662"/>
      <c r="E92" s="663" t="s">
        <v>11</v>
      </c>
      <c r="F92" s="12" t="s">
        <v>641</v>
      </c>
      <c r="G92" s="127"/>
      <c r="H92" s="267"/>
      <c r="I92" s="226">
        <v>93940</v>
      </c>
      <c r="J92" s="226">
        <v>93940</v>
      </c>
    </row>
    <row r="93" spans="1:10" ht="12.75">
      <c r="A93" s="6"/>
      <c r="B93" s="5"/>
      <c r="C93" s="5"/>
      <c r="D93" s="662"/>
      <c r="E93" s="663" t="s">
        <v>11</v>
      </c>
      <c r="F93" s="664" t="s">
        <v>642</v>
      </c>
      <c r="G93" s="127"/>
      <c r="H93" s="267"/>
      <c r="I93" s="226"/>
      <c r="J93" s="226">
        <v>690617</v>
      </c>
    </row>
    <row r="94" spans="1:10" ht="15" customHeight="1">
      <c r="A94" s="6"/>
      <c r="B94" s="5"/>
      <c r="C94" s="5"/>
      <c r="D94" s="662"/>
      <c r="E94" s="663" t="s">
        <v>11</v>
      </c>
      <c r="F94" s="91" t="s">
        <v>640</v>
      </c>
      <c r="G94" s="127"/>
      <c r="H94" s="267"/>
      <c r="I94" s="226"/>
      <c r="J94" s="226">
        <v>10532</v>
      </c>
    </row>
    <row r="95" spans="1:10" ht="15" customHeight="1" thickBot="1">
      <c r="A95" s="17"/>
      <c r="B95" s="18"/>
      <c r="C95" s="18"/>
      <c r="D95" s="665"/>
      <c r="E95" s="666" t="s">
        <v>11</v>
      </c>
      <c r="F95" s="292" t="s">
        <v>643</v>
      </c>
      <c r="G95" s="123"/>
      <c r="H95" s="294"/>
      <c r="I95" s="289"/>
      <c r="J95" s="289">
        <v>17819</v>
      </c>
    </row>
    <row r="96" spans="1:10" ht="15" customHeight="1" thickBot="1">
      <c r="A96" s="7"/>
      <c r="B96" s="19" t="s">
        <v>86</v>
      </c>
      <c r="C96" s="8" t="s">
        <v>209</v>
      </c>
      <c r="D96" s="9"/>
      <c r="E96" s="9"/>
      <c r="F96" s="9"/>
      <c r="G96" s="124">
        <f>SUM(G97+G99)</f>
        <v>2467</v>
      </c>
      <c r="H96" s="124">
        <f>SUM(H97+H99)</f>
        <v>0</v>
      </c>
      <c r="I96" s="218">
        <f>SUM(I97+I99)</f>
        <v>0</v>
      </c>
      <c r="J96" s="218">
        <f>SUM(J97+J99)</f>
        <v>0</v>
      </c>
    </row>
    <row r="97" spans="1:10" s="132" customFormat="1" ht="15" customHeight="1">
      <c r="A97" s="214"/>
      <c r="B97" s="215"/>
      <c r="C97" s="215" t="s">
        <v>3</v>
      </c>
      <c r="D97" s="186" t="s">
        <v>160</v>
      </c>
      <c r="E97" s="186"/>
      <c r="F97" s="187"/>
      <c r="G97" s="216">
        <v>0</v>
      </c>
      <c r="H97" s="268"/>
      <c r="I97" s="217">
        <v>0</v>
      </c>
      <c r="J97" s="217">
        <v>0</v>
      </c>
    </row>
    <row r="98" spans="1:10" s="132" customFormat="1" ht="15" customHeight="1">
      <c r="A98" s="131"/>
      <c r="B98" s="85"/>
      <c r="C98" s="85"/>
      <c r="D98" s="185"/>
      <c r="E98" s="185"/>
      <c r="F98" s="185"/>
      <c r="G98" s="256"/>
      <c r="H98" s="268"/>
      <c r="I98" s="226"/>
      <c r="J98" s="226"/>
    </row>
    <row r="99" spans="1:10" ht="15" customHeight="1">
      <c r="A99" s="6"/>
      <c r="B99" s="5"/>
      <c r="C99" s="10" t="s">
        <v>7</v>
      </c>
      <c r="D99" s="16" t="s">
        <v>125</v>
      </c>
      <c r="E99" s="14"/>
      <c r="F99" s="14"/>
      <c r="G99" s="122">
        <f>SUM(G100:G100)</f>
        <v>2467</v>
      </c>
      <c r="H99" s="264">
        <f>SUM(H100:H100)</f>
        <v>0</v>
      </c>
      <c r="I99" s="217">
        <f>SUM(I100:I100)</f>
        <v>0</v>
      </c>
      <c r="J99" s="217">
        <f>SUM(J100:J100)</f>
        <v>0</v>
      </c>
    </row>
    <row r="100" spans="1:10" ht="15" customHeight="1">
      <c r="A100" s="6"/>
      <c r="B100" s="5"/>
      <c r="C100" s="5"/>
      <c r="D100" s="20" t="s">
        <v>3</v>
      </c>
      <c r="E100" s="12" t="s">
        <v>264</v>
      </c>
      <c r="F100" s="12"/>
      <c r="G100" s="121">
        <v>2467</v>
      </c>
      <c r="H100" s="265"/>
      <c r="I100" s="226">
        <v>0</v>
      </c>
      <c r="J100" s="226">
        <v>0</v>
      </c>
    </row>
    <row r="101" spans="1:10" ht="15" customHeight="1" thickBot="1">
      <c r="A101" s="17"/>
      <c r="B101" s="18"/>
      <c r="C101" s="18"/>
      <c r="D101" s="184"/>
      <c r="E101" s="18"/>
      <c r="F101" s="18"/>
      <c r="G101" s="123"/>
      <c r="H101" s="266"/>
      <c r="I101" s="225"/>
      <c r="J101" s="225"/>
    </row>
    <row r="102" spans="1:10" ht="26.25" customHeight="1" thickBot="1">
      <c r="A102" s="7"/>
      <c r="B102" s="19" t="s">
        <v>88</v>
      </c>
      <c r="C102" s="681" t="s">
        <v>267</v>
      </c>
      <c r="D102" s="681"/>
      <c r="E102" s="681"/>
      <c r="F102" s="682"/>
      <c r="G102" s="124">
        <f>G103+G104</f>
        <v>4633</v>
      </c>
      <c r="H102" s="124">
        <f>H103+H104</f>
        <v>5069</v>
      </c>
      <c r="I102" s="218">
        <f>SUM(I103:I104)</f>
        <v>3800</v>
      </c>
      <c r="J102" s="218">
        <f>SUM(J103:J104)</f>
        <v>3800</v>
      </c>
    </row>
    <row r="103" spans="1:10" ht="15" customHeight="1">
      <c r="A103" s="6"/>
      <c r="B103" s="5"/>
      <c r="C103" s="20" t="s">
        <v>3</v>
      </c>
      <c r="D103" s="221" t="s">
        <v>126</v>
      </c>
      <c r="E103" s="14"/>
      <c r="F103" s="14"/>
      <c r="G103" s="126">
        <v>4633</v>
      </c>
      <c r="H103" s="265">
        <v>5069</v>
      </c>
      <c r="I103" s="290">
        <v>3800</v>
      </c>
      <c r="J103" s="290">
        <v>3800</v>
      </c>
    </row>
    <row r="104" spans="1:10" ht="15" customHeight="1">
      <c r="A104" s="6"/>
      <c r="B104" s="5"/>
      <c r="C104" s="20" t="s">
        <v>7</v>
      </c>
      <c r="D104" s="12" t="s">
        <v>265</v>
      </c>
      <c r="E104" s="12"/>
      <c r="F104" s="12"/>
      <c r="G104" s="121"/>
      <c r="H104" s="276"/>
      <c r="I104" s="291">
        <v>0</v>
      </c>
      <c r="J104" s="291">
        <v>0</v>
      </c>
    </row>
    <row r="105" spans="1:10" ht="15" customHeight="1" thickBot="1">
      <c r="A105" s="6"/>
      <c r="B105" s="5"/>
      <c r="C105" s="20"/>
      <c r="D105" s="18"/>
      <c r="E105" s="5"/>
      <c r="F105" s="5"/>
      <c r="G105" s="128"/>
      <c r="H105" s="267"/>
      <c r="I105" s="289"/>
      <c r="J105" s="289"/>
    </row>
    <row r="106" spans="1:10" ht="15" customHeight="1" thickBot="1">
      <c r="A106" s="7"/>
      <c r="B106" s="19" t="s">
        <v>97</v>
      </c>
      <c r="C106" s="681" t="s">
        <v>171</v>
      </c>
      <c r="D106" s="681"/>
      <c r="E106" s="681"/>
      <c r="F106" s="682"/>
      <c r="G106" s="124">
        <f>G107+G108</f>
        <v>570285</v>
      </c>
      <c r="H106" s="263">
        <f>SUM(H107:H108)</f>
        <v>233442</v>
      </c>
      <c r="I106" s="218">
        <f>SUM(I107:I108)</f>
        <v>369263</v>
      </c>
      <c r="J106" s="218">
        <f>SUM(J107:J108)</f>
        <v>369263</v>
      </c>
    </row>
    <row r="107" spans="1:10" ht="15" customHeight="1">
      <c r="A107" s="6"/>
      <c r="B107" s="5"/>
      <c r="C107" s="20" t="s">
        <v>3</v>
      </c>
      <c r="D107" s="14" t="s">
        <v>127</v>
      </c>
      <c r="E107" s="14"/>
      <c r="F107" s="14"/>
      <c r="G107" s="126">
        <v>254884</v>
      </c>
      <c r="H107" s="265"/>
      <c r="I107" s="226">
        <v>369263</v>
      </c>
      <c r="J107" s="226">
        <v>369263</v>
      </c>
    </row>
    <row r="108" spans="1:10" ht="15" customHeight="1">
      <c r="A108" s="6"/>
      <c r="B108" s="5"/>
      <c r="C108" s="20" t="s">
        <v>7</v>
      </c>
      <c r="D108" s="12" t="s">
        <v>128</v>
      </c>
      <c r="E108" s="12"/>
      <c r="F108" s="12"/>
      <c r="G108" s="121">
        <v>315401</v>
      </c>
      <c r="H108" s="265">
        <v>233442</v>
      </c>
      <c r="I108" s="226">
        <v>0</v>
      </c>
      <c r="J108" s="226">
        <v>0</v>
      </c>
    </row>
    <row r="109" spans="1:10" ht="15" customHeight="1" thickBot="1">
      <c r="A109" s="6"/>
      <c r="B109" s="5"/>
      <c r="C109" s="5"/>
      <c r="D109" s="5"/>
      <c r="E109" s="5"/>
      <c r="F109" s="5"/>
      <c r="G109" s="127"/>
      <c r="H109" s="267"/>
      <c r="I109" s="226"/>
      <c r="J109" s="226"/>
    </row>
    <row r="110" spans="1:10" s="132" customFormat="1" ht="15" customHeight="1" thickBot="1">
      <c r="A110" s="23"/>
      <c r="B110" s="19" t="s">
        <v>210</v>
      </c>
      <c r="C110" s="681" t="s">
        <v>129</v>
      </c>
      <c r="D110" s="681"/>
      <c r="E110" s="681"/>
      <c r="F110" s="682"/>
      <c r="G110" s="124">
        <f>G111</f>
        <v>125394</v>
      </c>
      <c r="H110" s="263">
        <f>SUM(H111)</f>
        <v>125394</v>
      </c>
      <c r="I110" s="218">
        <f>SUM(I111)</f>
        <v>1131644</v>
      </c>
      <c r="J110" s="218">
        <f>SUM(J111)</f>
        <v>1416996</v>
      </c>
    </row>
    <row r="111" spans="1:10" s="132" customFormat="1" ht="15" customHeight="1">
      <c r="A111" s="133"/>
      <c r="B111" s="22"/>
      <c r="C111" s="10" t="s">
        <v>3</v>
      </c>
      <c r="D111" s="16" t="s">
        <v>130</v>
      </c>
      <c r="E111" s="16"/>
      <c r="F111" s="16"/>
      <c r="G111" s="120">
        <f>SUM(G112:G114)</f>
        <v>125394</v>
      </c>
      <c r="H111" s="264">
        <f>SUM(H112:H114)</f>
        <v>125394</v>
      </c>
      <c r="I111" s="217">
        <f>SUM(I112:I114)</f>
        <v>1131644</v>
      </c>
      <c r="J111" s="217">
        <f>SUM(J112:J115)</f>
        <v>1416996</v>
      </c>
    </row>
    <row r="112" spans="1:10" ht="15" customHeight="1">
      <c r="A112" s="6"/>
      <c r="B112" s="5"/>
      <c r="C112" s="5"/>
      <c r="D112" s="13" t="s">
        <v>19</v>
      </c>
      <c r="E112" s="14" t="s">
        <v>523</v>
      </c>
      <c r="F112" s="14"/>
      <c r="G112" s="121">
        <v>16293</v>
      </c>
      <c r="H112" s="265">
        <v>16293</v>
      </c>
      <c r="I112" s="226">
        <v>250647</v>
      </c>
      <c r="J112" s="226">
        <v>295508</v>
      </c>
    </row>
    <row r="113" spans="1:10" ht="15" customHeight="1">
      <c r="A113" s="6"/>
      <c r="B113" s="5"/>
      <c r="C113" s="5"/>
      <c r="D113" s="13" t="s">
        <v>21</v>
      </c>
      <c r="E113" s="12" t="s">
        <v>524</v>
      </c>
      <c r="F113" s="12"/>
      <c r="G113" s="121">
        <v>105631</v>
      </c>
      <c r="H113" s="265">
        <v>105631</v>
      </c>
      <c r="I113" s="226">
        <v>865997</v>
      </c>
      <c r="J113" s="226">
        <v>978561</v>
      </c>
    </row>
    <row r="114" spans="1:10" ht="15" customHeight="1">
      <c r="A114" s="6"/>
      <c r="B114" s="5"/>
      <c r="C114" s="5"/>
      <c r="D114" s="11" t="s">
        <v>14</v>
      </c>
      <c r="E114" s="14" t="s">
        <v>172</v>
      </c>
      <c r="F114" s="91"/>
      <c r="G114" s="127">
        <v>3470</v>
      </c>
      <c r="H114" s="121">
        <v>3470</v>
      </c>
      <c r="I114" s="226">
        <v>15000</v>
      </c>
      <c r="J114" s="226">
        <v>41353</v>
      </c>
    </row>
    <row r="115" spans="1:10" ht="15" customHeight="1">
      <c r="A115" s="6"/>
      <c r="B115" s="5"/>
      <c r="C115" s="5"/>
      <c r="D115" s="11" t="s">
        <v>23</v>
      </c>
      <c r="E115" s="14" t="s">
        <v>551</v>
      </c>
      <c r="F115" s="91"/>
      <c r="G115" s="127"/>
      <c r="H115" s="267"/>
      <c r="I115" s="291"/>
      <c r="J115" s="291">
        <v>101574</v>
      </c>
    </row>
    <row r="116" spans="1:10" ht="15" customHeight="1" thickBot="1">
      <c r="A116" s="17"/>
      <c r="B116" s="18"/>
      <c r="C116" s="18"/>
      <c r="D116" s="293"/>
      <c r="E116" s="18"/>
      <c r="F116" s="18"/>
      <c r="G116" s="123"/>
      <c r="H116" s="294"/>
      <c r="I116" s="289"/>
      <c r="J116" s="289"/>
    </row>
    <row r="117" spans="1:10" ht="15" customHeight="1" thickBot="1">
      <c r="A117" s="692" t="s">
        <v>266</v>
      </c>
      <c r="B117" s="693"/>
      <c r="C117" s="693"/>
      <c r="D117" s="693"/>
      <c r="E117" s="693"/>
      <c r="F117" s="694"/>
      <c r="G117" s="124">
        <f>G119+G122+G125+G129</f>
        <v>0</v>
      </c>
      <c r="H117" s="263"/>
      <c r="I117" s="218">
        <f>SUM(I119+I122+I125+I129)</f>
        <v>1214</v>
      </c>
      <c r="J117" s="218">
        <f>SUM(J119+J122+J125+J129)</f>
        <v>1214</v>
      </c>
    </row>
    <row r="118" spans="1:10" ht="15" customHeight="1">
      <c r="A118" s="6"/>
      <c r="B118" s="22"/>
      <c r="C118" s="5"/>
      <c r="D118" s="5"/>
      <c r="E118" s="5"/>
      <c r="F118" s="5"/>
      <c r="G118" s="126"/>
      <c r="H118" s="265"/>
      <c r="I118" s="217"/>
      <c r="J118" s="217"/>
    </row>
    <row r="119" spans="1:10" s="132" customFormat="1" ht="15" customHeight="1">
      <c r="A119" s="133"/>
      <c r="B119" s="10" t="s">
        <v>0</v>
      </c>
      <c r="C119" s="16" t="s">
        <v>132</v>
      </c>
      <c r="D119" s="16"/>
      <c r="E119" s="16"/>
      <c r="F119" s="16"/>
      <c r="G119" s="122">
        <f>G120</f>
        <v>0</v>
      </c>
      <c r="H119" s="264"/>
      <c r="I119" s="217">
        <f>SUM(I120)</f>
        <v>0</v>
      </c>
      <c r="J119" s="217">
        <f>SUM(J120)</f>
        <v>0</v>
      </c>
    </row>
    <row r="120" spans="1:10" ht="15" customHeight="1">
      <c r="A120" s="6"/>
      <c r="B120" s="5"/>
      <c r="C120" s="20" t="s">
        <v>3</v>
      </c>
      <c r="D120" s="12" t="s">
        <v>101</v>
      </c>
      <c r="E120" s="12"/>
      <c r="F120" s="12"/>
      <c r="G120" s="121"/>
      <c r="H120" s="265"/>
      <c r="I120" s="226"/>
      <c r="J120" s="226"/>
    </row>
    <row r="121" spans="1:10" ht="15" customHeight="1">
      <c r="A121" s="6"/>
      <c r="B121" s="5"/>
      <c r="C121" s="20"/>
      <c r="D121" s="15"/>
      <c r="E121" s="15"/>
      <c r="F121" s="15"/>
      <c r="G121" s="121"/>
      <c r="H121" s="265"/>
      <c r="I121" s="217"/>
      <c r="J121" s="217"/>
    </row>
    <row r="122" spans="1:10" s="132" customFormat="1" ht="15" customHeight="1">
      <c r="A122" s="133"/>
      <c r="B122" s="10" t="s">
        <v>86</v>
      </c>
      <c r="C122" s="86" t="s">
        <v>209</v>
      </c>
      <c r="D122" s="16"/>
      <c r="E122" s="16"/>
      <c r="F122" s="16"/>
      <c r="G122" s="122">
        <f>G123</f>
        <v>0</v>
      </c>
      <c r="H122" s="264"/>
      <c r="I122" s="217">
        <f>SUM(I123)</f>
        <v>0</v>
      </c>
      <c r="J122" s="217">
        <f>SUM(J123)</f>
        <v>0</v>
      </c>
    </row>
    <row r="123" spans="1:10" ht="15" customHeight="1">
      <c r="A123" s="6"/>
      <c r="B123" s="5"/>
      <c r="C123" s="20" t="s">
        <v>3</v>
      </c>
      <c r="D123" s="12" t="s">
        <v>124</v>
      </c>
      <c r="E123" s="12"/>
      <c r="F123" s="12"/>
      <c r="G123" s="121">
        <f>+G135</f>
        <v>0</v>
      </c>
      <c r="H123" s="265"/>
      <c r="I123" s="226"/>
      <c r="J123" s="226"/>
    </row>
    <row r="124" spans="1:10" ht="15" customHeight="1">
      <c r="A124" s="6"/>
      <c r="B124" s="5"/>
      <c r="C124" s="5"/>
      <c r="D124" s="5"/>
      <c r="E124" s="5"/>
      <c r="F124" s="5"/>
      <c r="G124" s="121"/>
      <c r="H124" s="265"/>
      <c r="I124" s="217"/>
      <c r="J124" s="217"/>
    </row>
    <row r="125" spans="1:10" s="132" customFormat="1" ht="15" customHeight="1">
      <c r="A125" s="133"/>
      <c r="B125" s="10" t="s">
        <v>210</v>
      </c>
      <c r="C125" s="16" t="s">
        <v>129</v>
      </c>
      <c r="D125" s="16"/>
      <c r="E125" s="16"/>
      <c r="F125" s="16"/>
      <c r="G125" s="122">
        <f>G126</f>
        <v>0</v>
      </c>
      <c r="H125" s="264"/>
      <c r="I125" s="217">
        <f>SUM(I126,I127)</f>
        <v>1214</v>
      </c>
      <c r="J125" s="217">
        <f>SUM(J126,J127)</f>
        <v>1214</v>
      </c>
    </row>
    <row r="126" spans="1:10" ht="15" customHeight="1">
      <c r="A126" s="6"/>
      <c r="B126" s="5"/>
      <c r="C126" s="140" t="s">
        <v>19</v>
      </c>
      <c r="D126" s="14" t="s">
        <v>523</v>
      </c>
      <c r="E126" s="14"/>
      <c r="F126" s="14"/>
      <c r="G126" s="121"/>
      <c r="H126" s="265"/>
      <c r="I126" s="226">
        <v>1214</v>
      </c>
      <c r="J126" s="226">
        <v>1214</v>
      </c>
    </row>
    <row r="127" spans="1:10" ht="15" customHeight="1">
      <c r="A127" s="6"/>
      <c r="B127" s="5"/>
      <c r="C127" s="140" t="s">
        <v>21</v>
      </c>
      <c r="D127" s="12" t="s">
        <v>524</v>
      </c>
      <c r="E127" s="12"/>
      <c r="F127" s="91"/>
      <c r="G127" s="121"/>
      <c r="H127" s="265"/>
      <c r="I127" s="226"/>
      <c r="J127" s="226"/>
    </row>
    <row r="128" spans="1:10" ht="15" customHeight="1">
      <c r="A128" s="6"/>
      <c r="B128" s="5"/>
      <c r="C128" s="20"/>
      <c r="D128" s="5"/>
      <c r="E128" s="5"/>
      <c r="F128" s="5"/>
      <c r="G128" s="127"/>
      <c r="H128" s="267"/>
      <c r="I128" s="282"/>
      <c r="J128" s="282"/>
    </row>
    <row r="129" spans="1:10" s="132" customFormat="1" ht="15" customHeight="1">
      <c r="A129" s="133"/>
      <c r="B129" s="22" t="s">
        <v>211</v>
      </c>
      <c r="C129" s="86" t="s">
        <v>212</v>
      </c>
      <c r="D129" s="22"/>
      <c r="E129" s="22"/>
      <c r="F129" s="22"/>
      <c r="G129" s="129"/>
      <c r="H129" s="270"/>
      <c r="I129" s="282"/>
      <c r="J129" s="282"/>
    </row>
    <row r="130" spans="1:10" ht="15" customHeight="1" thickBot="1">
      <c r="A130" s="283"/>
      <c r="B130" s="21"/>
      <c r="C130" s="21"/>
      <c r="D130" s="21"/>
      <c r="E130" s="21"/>
      <c r="F130" s="292"/>
      <c r="G130" s="123"/>
      <c r="H130" s="266"/>
      <c r="I130" s="225"/>
      <c r="J130" s="225"/>
    </row>
    <row r="131" spans="1:10" ht="15" customHeight="1" thickBot="1">
      <c r="A131" s="692" t="s">
        <v>131</v>
      </c>
      <c r="B131" s="693"/>
      <c r="C131" s="693"/>
      <c r="D131" s="693"/>
      <c r="E131" s="693"/>
      <c r="F131" s="694"/>
      <c r="G131" s="124">
        <f>G133+G138+G141+G144</f>
        <v>1076</v>
      </c>
      <c r="H131" s="263"/>
      <c r="I131" s="218">
        <f>SUM(I133+I136+I138+I141+I144)</f>
        <v>914</v>
      </c>
      <c r="J131" s="218">
        <f>SUM(J133+J136+J138+J141+J144)</f>
        <v>1005</v>
      </c>
    </row>
    <row r="132" spans="1:10" ht="15" customHeight="1">
      <c r="A132" s="6"/>
      <c r="B132" s="22"/>
      <c r="C132" s="5"/>
      <c r="D132" s="5"/>
      <c r="E132" s="5"/>
      <c r="F132" s="5"/>
      <c r="G132" s="126"/>
      <c r="H132" s="265"/>
      <c r="I132" s="217"/>
      <c r="J132" s="217"/>
    </row>
    <row r="133" spans="1:10" s="132" customFormat="1" ht="15" customHeight="1">
      <c r="A133" s="133"/>
      <c r="B133" s="10" t="s">
        <v>0</v>
      </c>
      <c r="C133" s="16" t="s">
        <v>132</v>
      </c>
      <c r="D133" s="16"/>
      <c r="E133" s="16"/>
      <c r="F133" s="16"/>
      <c r="G133" s="122">
        <f>G134</f>
        <v>200</v>
      </c>
      <c r="H133" s="264"/>
      <c r="I133" s="217">
        <f>SUM(I134)</f>
        <v>150</v>
      </c>
      <c r="J133" s="217">
        <f>SUM(J134)</f>
        <v>182</v>
      </c>
    </row>
    <row r="134" spans="1:10" ht="15" customHeight="1">
      <c r="A134" s="6"/>
      <c r="B134" s="5"/>
      <c r="C134" s="20" t="s">
        <v>3</v>
      </c>
      <c r="D134" s="12" t="s">
        <v>101</v>
      </c>
      <c r="E134" s="12"/>
      <c r="F134" s="12"/>
      <c r="G134" s="121">
        <v>200</v>
      </c>
      <c r="H134" s="265"/>
      <c r="I134" s="226">
        <v>150</v>
      </c>
      <c r="J134" s="226">
        <v>182</v>
      </c>
    </row>
    <row r="135" spans="1:10" ht="15" customHeight="1">
      <c r="A135" s="6"/>
      <c r="B135" s="5"/>
      <c r="C135" s="20"/>
      <c r="D135" s="15"/>
      <c r="E135" s="15"/>
      <c r="F135" s="15"/>
      <c r="G135" s="121"/>
      <c r="H135" s="265"/>
      <c r="I135" s="217"/>
      <c r="J135" s="217"/>
    </row>
    <row r="136" spans="1:10" ht="15" customHeight="1">
      <c r="A136" s="6"/>
      <c r="B136" s="10" t="s">
        <v>85</v>
      </c>
      <c r="C136" s="75" t="s">
        <v>302</v>
      </c>
      <c r="D136" s="14"/>
      <c r="E136" s="14"/>
      <c r="F136" s="307"/>
      <c r="G136" s="121"/>
      <c r="H136" s="265"/>
      <c r="I136" s="217">
        <v>100</v>
      </c>
      <c r="J136" s="217">
        <v>100</v>
      </c>
    </row>
    <row r="137" spans="1:10" ht="15" customHeight="1">
      <c r="A137" s="6"/>
      <c r="B137" s="5"/>
      <c r="C137" s="20"/>
      <c r="D137" s="5"/>
      <c r="E137" s="5"/>
      <c r="F137" s="5"/>
      <c r="G137" s="121"/>
      <c r="H137" s="265"/>
      <c r="I137" s="217"/>
      <c r="J137" s="217"/>
    </row>
    <row r="138" spans="1:10" s="132" customFormat="1" ht="15" customHeight="1">
      <c r="A138" s="133"/>
      <c r="B138" s="10" t="s">
        <v>86</v>
      </c>
      <c r="C138" s="86" t="s">
        <v>209</v>
      </c>
      <c r="D138" s="16"/>
      <c r="E138" s="16"/>
      <c r="F138" s="16"/>
      <c r="G138" s="122">
        <f>G139</f>
        <v>0</v>
      </c>
      <c r="H138" s="264"/>
      <c r="I138" s="217">
        <f>SUM(I139)</f>
        <v>0</v>
      </c>
      <c r="J138" s="217">
        <f>SUM(J139)</f>
        <v>19</v>
      </c>
    </row>
    <row r="139" spans="1:10" ht="15" customHeight="1">
      <c r="A139" s="6"/>
      <c r="B139" s="5"/>
      <c r="C139" s="20" t="s">
        <v>3</v>
      </c>
      <c r="D139" s="12" t="s">
        <v>124</v>
      </c>
      <c r="E139" s="12"/>
      <c r="F139" s="12"/>
      <c r="G139" s="121">
        <f>+G151</f>
        <v>0</v>
      </c>
      <c r="H139" s="265"/>
      <c r="I139" s="226"/>
      <c r="J139" s="226">
        <v>19</v>
      </c>
    </row>
    <row r="140" spans="1:10" ht="15" customHeight="1">
      <c r="A140" s="6"/>
      <c r="B140" s="5"/>
      <c r="C140" s="5"/>
      <c r="D140" s="5"/>
      <c r="E140" s="5"/>
      <c r="F140" s="5"/>
      <c r="G140" s="121"/>
      <c r="H140" s="265"/>
      <c r="I140" s="217"/>
      <c r="J140" s="217"/>
    </row>
    <row r="141" spans="1:10" s="132" customFormat="1" ht="15" customHeight="1">
      <c r="A141" s="133"/>
      <c r="B141" s="10" t="s">
        <v>210</v>
      </c>
      <c r="C141" s="16" t="s">
        <v>129</v>
      </c>
      <c r="D141" s="16"/>
      <c r="E141" s="16"/>
      <c r="F141" s="16"/>
      <c r="G141" s="122">
        <f>G142</f>
        <v>276</v>
      </c>
      <c r="H141" s="264"/>
      <c r="I141" s="217">
        <f>SUM(I142)</f>
        <v>64</v>
      </c>
      <c r="J141" s="217">
        <f>SUM(J142)</f>
        <v>104</v>
      </c>
    </row>
    <row r="142" spans="1:10" ht="15" customHeight="1">
      <c r="A142" s="6"/>
      <c r="B142" s="5"/>
      <c r="C142" s="20" t="s">
        <v>3</v>
      </c>
      <c r="D142" s="14" t="s">
        <v>130</v>
      </c>
      <c r="E142" s="14"/>
      <c r="F142" s="14"/>
      <c r="G142" s="121">
        <v>276</v>
      </c>
      <c r="H142" s="265"/>
      <c r="I142" s="226">
        <v>64</v>
      </c>
      <c r="J142" s="226">
        <v>104</v>
      </c>
    </row>
    <row r="143" spans="1:10" ht="15" customHeight="1">
      <c r="A143" s="6"/>
      <c r="B143" s="5"/>
      <c r="C143" s="20"/>
      <c r="D143" s="5"/>
      <c r="E143" s="5"/>
      <c r="F143" s="5"/>
      <c r="G143" s="121"/>
      <c r="H143" s="265"/>
      <c r="I143" s="217"/>
      <c r="J143" s="217"/>
    </row>
    <row r="144" spans="1:10" s="132" customFormat="1" ht="15" customHeight="1">
      <c r="A144" s="133"/>
      <c r="B144" s="22" t="s">
        <v>211</v>
      </c>
      <c r="C144" s="75" t="s">
        <v>212</v>
      </c>
      <c r="D144" s="16"/>
      <c r="E144" s="16"/>
      <c r="F144" s="16"/>
      <c r="G144" s="122">
        <v>600</v>
      </c>
      <c r="H144" s="264"/>
      <c r="I144" s="217">
        <v>600</v>
      </c>
      <c r="J144" s="217">
        <v>600</v>
      </c>
    </row>
    <row r="145" spans="1:10" ht="15" customHeight="1" thickBot="1">
      <c r="A145" s="6"/>
      <c r="B145" s="5"/>
      <c r="C145" s="5"/>
      <c r="D145" s="5"/>
      <c r="E145" s="5"/>
      <c r="F145" s="5"/>
      <c r="G145" s="127"/>
      <c r="H145" s="267"/>
      <c r="I145" s="217"/>
      <c r="J145" s="217"/>
    </row>
    <row r="146" spans="1:10" s="132" customFormat="1" ht="15" customHeight="1" thickBot="1">
      <c r="A146" s="692" t="s">
        <v>133</v>
      </c>
      <c r="B146" s="693"/>
      <c r="C146" s="693"/>
      <c r="D146" s="693"/>
      <c r="E146" s="693"/>
      <c r="F146" s="694"/>
      <c r="G146" s="124">
        <f>G147+G151+G153+G156</f>
        <v>300</v>
      </c>
      <c r="H146" s="263"/>
      <c r="I146" s="218">
        <f>SUM(I147+I150+I153+I156)</f>
        <v>517</v>
      </c>
      <c r="J146" s="218">
        <f>SUM(J147+J150+J153+J156)</f>
        <v>558</v>
      </c>
    </row>
    <row r="147" spans="1:10" s="132" customFormat="1" ht="15" customHeight="1">
      <c r="A147" s="133"/>
      <c r="B147" s="10" t="s">
        <v>0</v>
      </c>
      <c r="C147" s="16" t="s">
        <v>132</v>
      </c>
      <c r="D147" s="16"/>
      <c r="E147" s="16"/>
      <c r="F147" s="16"/>
      <c r="G147" s="122">
        <f>G148+G151</f>
        <v>21</v>
      </c>
      <c r="H147" s="264"/>
      <c r="I147" s="217">
        <f>SUM(I148)</f>
        <v>0</v>
      </c>
      <c r="J147" s="217">
        <f>SUM(J148)</f>
        <v>20</v>
      </c>
    </row>
    <row r="148" spans="1:10" ht="15" customHeight="1">
      <c r="A148" s="6"/>
      <c r="B148" s="5"/>
      <c r="C148" s="20" t="s">
        <v>3</v>
      </c>
      <c r="D148" s="12" t="s">
        <v>101</v>
      </c>
      <c r="E148" s="12"/>
      <c r="F148" s="12"/>
      <c r="G148" s="121">
        <v>21</v>
      </c>
      <c r="H148" s="265"/>
      <c r="I148" s="226">
        <v>0</v>
      </c>
      <c r="J148" s="226">
        <v>20</v>
      </c>
    </row>
    <row r="149" spans="1:10" ht="15" customHeight="1">
      <c r="A149" s="6"/>
      <c r="B149" s="5"/>
      <c r="C149" s="20"/>
      <c r="D149" s="15"/>
      <c r="E149" s="15"/>
      <c r="F149" s="15"/>
      <c r="G149" s="121"/>
      <c r="H149" s="265"/>
      <c r="I149" s="217"/>
      <c r="J149" s="217"/>
    </row>
    <row r="150" spans="1:10" s="132" customFormat="1" ht="15" customHeight="1">
      <c r="A150" s="133"/>
      <c r="B150" s="10" t="s">
        <v>85</v>
      </c>
      <c r="C150" s="86" t="s">
        <v>228</v>
      </c>
      <c r="D150" s="16"/>
      <c r="E150" s="16"/>
      <c r="F150" s="16"/>
      <c r="G150" s="122">
        <f>G151</f>
        <v>0</v>
      </c>
      <c r="H150" s="264"/>
      <c r="I150" s="217">
        <f>SUM(I151)</f>
        <v>0</v>
      </c>
      <c r="J150" s="217">
        <f>SUM(J151)</f>
        <v>0</v>
      </c>
    </row>
    <row r="151" spans="1:10" ht="15" customHeight="1">
      <c r="A151" s="6"/>
      <c r="B151" s="5"/>
      <c r="C151" s="20" t="s">
        <v>3</v>
      </c>
      <c r="D151" s="12" t="s">
        <v>124</v>
      </c>
      <c r="E151" s="12"/>
      <c r="F151" s="12"/>
      <c r="G151" s="121">
        <v>0</v>
      </c>
      <c r="H151" s="265"/>
      <c r="I151" s="226">
        <v>0</v>
      </c>
      <c r="J151" s="226">
        <v>0</v>
      </c>
    </row>
    <row r="152" spans="1:10" ht="15" customHeight="1">
      <c r="A152" s="6"/>
      <c r="B152" s="5"/>
      <c r="C152" s="5"/>
      <c r="D152" s="5"/>
      <c r="E152" s="5"/>
      <c r="F152" s="5"/>
      <c r="G152" s="121"/>
      <c r="H152" s="265"/>
      <c r="I152" s="217"/>
      <c r="J152" s="217"/>
    </row>
    <row r="153" spans="1:10" s="132" customFormat="1" ht="15" customHeight="1">
      <c r="A153" s="133"/>
      <c r="B153" s="10" t="s">
        <v>210</v>
      </c>
      <c r="C153" s="16" t="s">
        <v>129</v>
      </c>
      <c r="D153" s="16"/>
      <c r="E153" s="16"/>
      <c r="F153" s="16"/>
      <c r="G153" s="122">
        <f>G154</f>
        <v>79</v>
      </c>
      <c r="H153" s="264"/>
      <c r="I153" s="217">
        <f>SUM(I154)</f>
        <v>317</v>
      </c>
      <c r="J153" s="217">
        <f>SUM(J154)</f>
        <v>338</v>
      </c>
    </row>
    <row r="154" spans="1:10" ht="15" customHeight="1">
      <c r="A154" s="6"/>
      <c r="B154" s="5"/>
      <c r="C154" s="20" t="s">
        <v>3</v>
      </c>
      <c r="D154" s="14" t="s">
        <v>130</v>
      </c>
      <c r="E154" s="14"/>
      <c r="F154" s="14"/>
      <c r="G154" s="121">
        <v>79</v>
      </c>
      <c r="H154" s="265"/>
      <c r="I154" s="226">
        <v>317</v>
      </c>
      <c r="J154" s="226">
        <v>338</v>
      </c>
    </row>
    <row r="155" spans="1:10" ht="15" customHeight="1">
      <c r="A155" s="6"/>
      <c r="B155" s="5"/>
      <c r="C155" s="20"/>
      <c r="D155" s="5"/>
      <c r="E155" s="5"/>
      <c r="F155" s="5"/>
      <c r="G155" s="121"/>
      <c r="H155" s="265"/>
      <c r="I155" s="217"/>
      <c r="J155" s="217"/>
    </row>
    <row r="156" spans="1:10" s="132" customFormat="1" ht="15" customHeight="1">
      <c r="A156" s="133"/>
      <c r="B156" s="22" t="s">
        <v>211</v>
      </c>
      <c r="C156" s="75" t="s">
        <v>212</v>
      </c>
      <c r="D156" s="16"/>
      <c r="E156" s="16"/>
      <c r="F156" s="16"/>
      <c r="G156" s="122">
        <v>200</v>
      </c>
      <c r="H156" s="264"/>
      <c r="I156" s="217">
        <v>200</v>
      </c>
      <c r="J156" s="217">
        <v>200</v>
      </c>
    </row>
    <row r="157" spans="1:10" s="114" customFormat="1" ht="15" customHeight="1" thickBot="1">
      <c r="A157" s="134"/>
      <c r="B157" s="135"/>
      <c r="C157" s="135"/>
      <c r="D157" s="135"/>
      <c r="E157" s="135"/>
      <c r="F157" s="135"/>
      <c r="G157" s="136"/>
      <c r="H157" s="269"/>
      <c r="I157" s="225"/>
      <c r="J157" s="225"/>
    </row>
    <row r="158" spans="1:10" ht="15" customHeight="1" thickBot="1">
      <c r="A158" s="23" t="s">
        <v>134</v>
      </c>
      <c r="B158" s="9"/>
      <c r="C158" s="9"/>
      <c r="D158" s="9"/>
      <c r="E158" s="9"/>
      <c r="F158" s="9"/>
      <c r="G158" s="124" t="e">
        <f>G160+G163+G167+G171+G174+G177+G179+G181</f>
        <v>#REF!</v>
      </c>
      <c r="H158" s="124" t="e">
        <f>H160+H163+H167+H171+H174+H177+H179+H181</f>
        <v>#REF!</v>
      </c>
      <c r="I158" s="218">
        <f>SUM(I160+I163+I167+I171+I174+I177+I179+I181)</f>
        <v>4383866</v>
      </c>
      <c r="J158" s="218">
        <f>SUM(J160+J163+J167+J171+J174+J177+J179+J181)</f>
        <v>5344916</v>
      </c>
    </row>
    <row r="159" spans="1:10" ht="15" customHeight="1">
      <c r="A159" s="3"/>
      <c r="B159" s="4"/>
      <c r="C159" s="4"/>
      <c r="D159" s="4"/>
      <c r="E159" s="4"/>
      <c r="F159" s="4"/>
      <c r="G159" s="188"/>
      <c r="H159" s="265"/>
      <c r="I159" s="217"/>
      <c r="J159" s="217"/>
    </row>
    <row r="160" spans="1:10" ht="15" customHeight="1">
      <c r="A160" s="6"/>
      <c r="B160" s="10" t="s">
        <v>0</v>
      </c>
      <c r="C160" s="16" t="s">
        <v>132</v>
      </c>
      <c r="D160" s="14"/>
      <c r="E160" s="14"/>
      <c r="F160" s="14"/>
      <c r="G160" s="122">
        <f>G161+G162</f>
        <v>1582758</v>
      </c>
      <c r="H160" s="122" t="e">
        <f>H161+H162</f>
        <v>#REF!</v>
      </c>
      <c r="I160" s="217">
        <f>SUM(I161:I162)</f>
        <v>1716376</v>
      </c>
      <c r="J160" s="217">
        <f>SUM(J161:J162)</f>
        <v>1743934</v>
      </c>
    </row>
    <row r="161" spans="1:10" ht="15" customHeight="1">
      <c r="A161" s="6"/>
      <c r="B161" s="5"/>
      <c r="C161" s="20" t="s">
        <v>3</v>
      </c>
      <c r="D161" s="12" t="s">
        <v>101</v>
      </c>
      <c r="E161" s="12"/>
      <c r="F161" s="12"/>
      <c r="G161" s="121">
        <f>G8+G133+G147</f>
        <v>95656</v>
      </c>
      <c r="H161" s="121">
        <f>H8+H133+H147</f>
        <v>76893</v>
      </c>
      <c r="I161" s="226">
        <f>SUM(I148+I134+I8)</f>
        <v>125092</v>
      </c>
      <c r="J161" s="226">
        <f>SUM(J148+J134+J8)</f>
        <v>152650</v>
      </c>
    </row>
    <row r="162" spans="1:10" ht="15" customHeight="1">
      <c r="A162" s="6"/>
      <c r="B162" s="5"/>
      <c r="C162" s="110" t="s">
        <v>7</v>
      </c>
      <c r="D162" s="14" t="s">
        <v>135</v>
      </c>
      <c r="E162" s="24"/>
      <c r="F162" s="14"/>
      <c r="G162" s="121">
        <f>G14</f>
        <v>1487102</v>
      </c>
      <c r="H162" s="121" t="e">
        <f>H14</f>
        <v>#REF!</v>
      </c>
      <c r="I162" s="226">
        <f>SUM(I14)</f>
        <v>1591284</v>
      </c>
      <c r="J162" s="226">
        <f>SUM(J14)</f>
        <v>1591284</v>
      </c>
    </row>
    <row r="163" spans="1:10" ht="15" customHeight="1">
      <c r="A163" s="6"/>
      <c r="B163" s="10" t="s">
        <v>79</v>
      </c>
      <c r="C163" s="16" t="s">
        <v>115</v>
      </c>
      <c r="D163" s="14"/>
      <c r="E163" s="14"/>
      <c r="F163" s="14"/>
      <c r="G163" s="120">
        <f>G164+G165+G166</f>
        <v>0</v>
      </c>
      <c r="H163" s="264"/>
      <c r="I163" s="217">
        <f>SUM(I164:I166)</f>
        <v>674126</v>
      </c>
      <c r="J163" s="217">
        <f>SUM(J164:J166)</f>
        <v>849046</v>
      </c>
    </row>
    <row r="164" spans="1:10" ht="15" customHeight="1">
      <c r="A164" s="6"/>
      <c r="B164" s="10"/>
      <c r="C164" s="20" t="s">
        <v>3</v>
      </c>
      <c r="D164" s="12" t="s">
        <v>213</v>
      </c>
      <c r="E164" s="12"/>
      <c r="F164" s="12"/>
      <c r="G164" s="121">
        <f>G33</f>
        <v>0</v>
      </c>
      <c r="H164" s="265"/>
      <c r="I164" s="226">
        <f>SUM(I33)</f>
        <v>579196</v>
      </c>
      <c r="J164" s="226">
        <f>SUM(J33)</f>
        <v>579196</v>
      </c>
    </row>
    <row r="165" spans="1:10" ht="15" customHeight="1">
      <c r="A165" s="6"/>
      <c r="B165" s="10"/>
      <c r="C165" s="20" t="s">
        <v>7</v>
      </c>
      <c r="D165" s="12" t="s">
        <v>116</v>
      </c>
      <c r="E165" s="12"/>
      <c r="F165" s="12"/>
      <c r="G165" s="121">
        <f>G36</f>
        <v>0</v>
      </c>
      <c r="H165" s="265"/>
      <c r="I165" s="226">
        <f>SUM(I36)</f>
        <v>1142</v>
      </c>
      <c r="J165" s="226">
        <f>SUM(J36)</f>
        <v>171272</v>
      </c>
    </row>
    <row r="166" spans="1:10" ht="15" customHeight="1">
      <c r="A166" s="6"/>
      <c r="B166" s="10"/>
      <c r="C166" s="20" t="s">
        <v>39</v>
      </c>
      <c r="D166" s="12" t="s">
        <v>118</v>
      </c>
      <c r="E166" s="12"/>
      <c r="F166" s="12"/>
      <c r="G166" s="121">
        <f>G46</f>
        <v>0</v>
      </c>
      <c r="H166" s="265"/>
      <c r="I166" s="226">
        <f>SUM(I46)</f>
        <v>93788</v>
      </c>
      <c r="J166" s="226">
        <f>SUM(J46)</f>
        <v>98578</v>
      </c>
    </row>
    <row r="167" spans="1:10" ht="15" customHeight="1">
      <c r="A167" s="6"/>
      <c r="B167" s="10" t="s">
        <v>83</v>
      </c>
      <c r="C167" s="16" t="s">
        <v>119</v>
      </c>
      <c r="D167" s="16"/>
      <c r="E167" s="16"/>
      <c r="F167" s="16"/>
      <c r="G167" s="122" t="e">
        <f>G168+G169+G170</f>
        <v>#REF!</v>
      </c>
      <c r="H167" s="122">
        <f>H168+H169+H170</f>
        <v>201551</v>
      </c>
      <c r="I167" s="217">
        <f>SUM(I168:I170)</f>
        <v>12189</v>
      </c>
      <c r="J167" s="217">
        <f>SUM(J168:J170)</f>
        <v>20790</v>
      </c>
    </row>
    <row r="168" spans="1:10" ht="15" customHeight="1">
      <c r="A168" s="6"/>
      <c r="B168" s="10"/>
      <c r="C168" s="20" t="s">
        <v>3</v>
      </c>
      <c r="D168" s="12" t="s">
        <v>121</v>
      </c>
      <c r="E168" s="25"/>
      <c r="F168" s="25"/>
      <c r="G168" s="121">
        <f>G63</f>
        <v>163573</v>
      </c>
      <c r="H168" s="121">
        <f>H63</f>
        <v>162064</v>
      </c>
      <c r="I168" s="226">
        <f>SUM(I63)</f>
        <v>0</v>
      </c>
      <c r="J168" s="226">
        <f>SUM(J63)</f>
        <v>8601</v>
      </c>
    </row>
    <row r="169" spans="1:10" ht="15" customHeight="1">
      <c r="A169" s="6"/>
      <c r="B169" s="10"/>
      <c r="C169" s="20" t="s">
        <v>7</v>
      </c>
      <c r="D169" s="12" t="s">
        <v>123</v>
      </c>
      <c r="E169" s="25"/>
      <c r="F169" s="25"/>
      <c r="G169" s="121" t="e">
        <f>G71</f>
        <v>#REF!</v>
      </c>
      <c r="H169" s="121">
        <f>H71</f>
        <v>35155</v>
      </c>
      <c r="I169" s="226">
        <f>SUM(I71)</f>
        <v>329</v>
      </c>
      <c r="J169" s="226">
        <f>SUM(J71)</f>
        <v>329</v>
      </c>
    </row>
    <row r="170" spans="1:10" ht="15" customHeight="1">
      <c r="A170" s="6"/>
      <c r="B170" s="10"/>
      <c r="C170" s="20" t="s">
        <v>39</v>
      </c>
      <c r="D170" s="12" t="s">
        <v>122</v>
      </c>
      <c r="E170" s="25"/>
      <c r="F170" s="25"/>
      <c r="G170" s="121" t="e">
        <f>G67</f>
        <v>#REF!</v>
      </c>
      <c r="H170" s="121">
        <f>H67</f>
        <v>4332</v>
      </c>
      <c r="I170" s="226">
        <f>SUM(I67)</f>
        <v>11860</v>
      </c>
      <c r="J170" s="226">
        <f>SUM(J67)</f>
        <v>11860</v>
      </c>
    </row>
    <row r="171" spans="1:10" ht="15" customHeight="1">
      <c r="A171" s="6"/>
      <c r="B171" s="10" t="s">
        <v>85</v>
      </c>
      <c r="C171" s="16" t="s">
        <v>215</v>
      </c>
      <c r="D171" s="16"/>
      <c r="E171" s="16"/>
      <c r="F171" s="16"/>
      <c r="G171" s="122" t="e">
        <f>G172+G173</f>
        <v>#REF!</v>
      </c>
      <c r="H171" s="122" t="e">
        <f>H172+H173</f>
        <v>#REF!</v>
      </c>
      <c r="I171" s="217">
        <f>SUM(I172:I173)</f>
        <v>474873</v>
      </c>
      <c r="J171" s="217">
        <f>SUM(J172:J173)</f>
        <v>939412</v>
      </c>
    </row>
    <row r="172" spans="1:10" ht="15" customHeight="1">
      <c r="A172" s="6"/>
      <c r="B172" s="10"/>
      <c r="C172" s="20" t="s">
        <v>3</v>
      </c>
      <c r="D172" s="12" t="s">
        <v>214</v>
      </c>
      <c r="E172" s="12"/>
      <c r="F172" s="12"/>
      <c r="G172" s="121">
        <f>G74</f>
        <v>75592</v>
      </c>
      <c r="H172" s="121">
        <f>H74</f>
        <v>53501</v>
      </c>
      <c r="I172" s="226">
        <f>SUM(I151+I136+I74)</f>
        <v>350341</v>
      </c>
      <c r="J172" s="226">
        <f>SUM(J151+J136+J74)</f>
        <v>117295</v>
      </c>
    </row>
    <row r="173" spans="1:10" ht="15" customHeight="1">
      <c r="A173" s="6"/>
      <c r="B173" s="10"/>
      <c r="C173" s="20" t="s">
        <v>7</v>
      </c>
      <c r="D173" s="12" t="s">
        <v>216</v>
      </c>
      <c r="E173" s="12"/>
      <c r="F173" s="12"/>
      <c r="G173" s="121" t="e">
        <f>G89</f>
        <v>#REF!</v>
      </c>
      <c r="H173" s="121" t="e">
        <f>H89</f>
        <v>#REF!</v>
      </c>
      <c r="I173" s="226">
        <f>SUM(I89)</f>
        <v>124532</v>
      </c>
      <c r="J173" s="226">
        <f>SUM(J89)</f>
        <v>822117</v>
      </c>
    </row>
    <row r="174" spans="1:10" ht="15" customHeight="1">
      <c r="A174" s="6"/>
      <c r="B174" s="10" t="s">
        <v>86</v>
      </c>
      <c r="C174" s="16" t="s">
        <v>209</v>
      </c>
      <c r="D174" s="14"/>
      <c r="E174" s="14"/>
      <c r="F174" s="14"/>
      <c r="G174" s="122">
        <f>G175+G176</f>
        <v>2467</v>
      </c>
      <c r="H174" s="122">
        <f>H175+H176</f>
        <v>0</v>
      </c>
      <c r="I174" s="217">
        <f>SUM(I175:I176)</f>
        <v>0</v>
      </c>
      <c r="J174" s="217">
        <f>SUM(J175:J176)</f>
        <v>19</v>
      </c>
    </row>
    <row r="175" spans="1:10" ht="15" customHeight="1">
      <c r="A175" s="6"/>
      <c r="B175" s="10"/>
      <c r="C175" s="20" t="s">
        <v>3</v>
      </c>
      <c r="D175" s="12" t="s">
        <v>160</v>
      </c>
      <c r="E175" s="12"/>
      <c r="F175" s="12"/>
      <c r="G175" s="121">
        <f>G97</f>
        <v>0</v>
      </c>
      <c r="H175" s="121">
        <f>H97</f>
        <v>0</v>
      </c>
      <c r="I175" s="226">
        <f>SUM(I139+I97)</f>
        <v>0</v>
      </c>
      <c r="J175" s="226">
        <f>SUM(J139+J97)</f>
        <v>19</v>
      </c>
    </row>
    <row r="176" spans="1:10" ht="15" customHeight="1">
      <c r="A176" s="6"/>
      <c r="B176" s="10"/>
      <c r="C176" s="20" t="s">
        <v>7</v>
      </c>
      <c r="D176" s="12" t="s">
        <v>125</v>
      </c>
      <c r="E176" s="12"/>
      <c r="F176" s="12"/>
      <c r="G176" s="121">
        <f>G99</f>
        <v>2467</v>
      </c>
      <c r="H176" s="121">
        <f>H99</f>
        <v>0</v>
      </c>
      <c r="I176" s="226">
        <f>SUM(I99)</f>
        <v>0</v>
      </c>
      <c r="J176" s="226">
        <f>SUM(J99)</f>
        <v>0</v>
      </c>
    </row>
    <row r="177" spans="1:10" ht="26.25" customHeight="1">
      <c r="A177" s="6"/>
      <c r="B177" s="10" t="s">
        <v>88</v>
      </c>
      <c r="C177" s="679" t="s">
        <v>267</v>
      </c>
      <c r="D177" s="679"/>
      <c r="E177" s="679"/>
      <c r="F177" s="680"/>
      <c r="G177" s="122">
        <f>G102</f>
        <v>4633</v>
      </c>
      <c r="H177" s="122">
        <f>H102</f>
        <v>5069</v>
      </c>
      <c r="I177" s="217">
        <f>SUM(I178:I178)</f>
        <v>3800</v>
      </c>
      <c r="J177" s="217">
        <f>SUM(J178:J178)</f>
        <v>3800</v>
      </c>
    </row>
    <row r="178" spans="1:10" ht="15" customHeight="1">
      <c r="A178" s="6"/>
      <c r="B178" s="10"/>
      <c r="C178" s="15" t="s">
        <v>3</v>
      </c>
      <c r="D178" s="12" t="s">
        <v>126</v>
      </c>
      <c r="E178" s="14"/>
      <c r="F178" s="14"/>
      <c r="G178" s="121"/>
      <c r="H178" s="121"/>
      <c r="I178" s="226">
        <f>I103</f>
        <v>3800</v>
      </c>
      <c r="J178" s="226">
        <f>J103</f>
        <v>3800</v>
      </c>
    </row>
    <row r="179" spans="1:10" ht="15" customHeight="1">
      <c r="A179" s="6"/>
      <c r="B179" s="10" t="s">
        <v>97</v>
      </c>
      <c r="C179" s="16" t="s">
        <v>171</v>
      </c>
      <c r="D179" s="14"/>
      <c r="E179" s="14"/>
      <c r="F179" s="14"/>
      <c r="G179" s="122" t="e">
        <f>G180+#REF!</f>
        <v>#REF!</v>
      </c>
      <c r="H179" s="122" t="e">
        <f>H180+#REF!</f>
        <v>#REF!</v>
      </c>
      <c r="I179" s="217">
        <f>SUM(I180:I180)</f>
        <v>369263</v>
      </c>
      <c r="J179" s="217">
        <f>SUM(J180:J180)</f>
        <v>369263</v>
      </c>
    </row>
    <row r="180" spans="1:10" ht="15" customHeight="1">
      <c r="A180" s="6"/>
      <c r="B180" s="10"/>
      <c r="C180" s="20" t="s">
        <v>3</v>
      </c>
      <c r="D180" s="12" t="s">
        <v>127</v>
      </c>
      <c r="E180" s="12"/>
      <c r="F180" s="12"/>
      <c r="G180" s="121">
        <f>G107</f>
        <v>254884</v>
      </c>
      <c r="H180" s="121">
        <f>H107</f>
        <v>0</v>
      </c>
      <c r="I180" s="226">
        <f>I107</f>
        <v>369263</v>
      </c>
      <c r="J180" s="226">
        <f>J107</f>
        <v>369263</v>
      </c>
    </row>
    <row r="181" spans="1:10" ht="15" customHeight="1">
      <c r="A181" s="6"/>
      <c r="B181" s="10" t="s">
        <v>210</v>
      </c>
      <c r="C181" s="16" t="s">
        <v>129</v>
      </c>
      <c r="D181" s="14"/>
      <c r="E181" s="14"/>
      <c r="F181" s="14"/>
      <c r="G181" s="122">
        <f>G110+G141+G153</f>
        <v>125749</v>
      </c>
      <c r="H181" s="122">
        <f>H110+H141+H153</f>
        <v>125394</v>
      </c>
      <c r="I181" s="217">
        <f>SUM(I153+I141+I110+I125)</f>
        <v>1133239</v>
      </c>
      <c r="J181" s="217">
        <f>SUM(J153+J141+J110+J125)</f>
        <v>1418652</v>
      </c>
    </row>
    <row r="182" spans="1:10" ht="15" customHeight="1">
      <c r="A182" s="6"/>
      <c r="B182" s="10" t="s">
        <v>211</v>
      </c>
      <c r="C182" s="25" t="s">
        <v>212</v>
      </c>
      <c r="D182" s="12"/>
      <c r="E182" s="12"/>
      <c r="F182" s="12"/>
      <c r="G182" s="122">
        <f>G144+G156</f>
        <v>800</v>
      </c>
      <c r="H182" s="122">
        <f>H144+H156</f>
        <v>0</v>
      </c>
      <c r="I182" s="217">
        <f>SUM(I156+I144)</f>
        <v>800</v>
      </c>
      <c r="J182" s="217">
        <f>SUM(J156+J144)</f>
        <v>800</v>
      </c>
    </row>
    <row r="183" spans="1:10" ht="15" customHeight="1" thickBot="1">
      <c r="A183" s="17"/>
      <c r="B183" s="18"/>
      <c r="C183" s="18"/>
      <c r="D183" s="18"/>
      <c r="E183" s="18"/>
      <c r="F183" s="18"/>
      <c r="G183" s="123"/>
      <c r="H183" s="266"/>
      <c r="I183" s="225"/>
      <c r="J183" s="225"/>
    </row>
    <row r="184" spans="1:10" ht="15" customHeight="1" thickBot="1">
      <c r="A184" s="3"/>
      <c r="B184" s="4"/>
      <c r="C184" s="4"/>
      <c r="D184" s="4"/>
      <c r="E184" s="4"/>
      <c r="F184" s="4"/>
      <c r="G184" s="257"/>
      <c r="H184" s="272"/>
      <c r="I184" s="258"/>
      <c r="J184" s="258"/>
    </row>
    <row r="185" spans="1:10" ht="15" customHeight="1" thickBot="1">
      <c r="A185" s="23" t="s">
        <v>136</v>
      </c>
      <c r="B185" s="9"/>
      <c r="C185" s="9"/>
      <c r="D185" s="9"/>
      <c r="E185" s="9"/>
      <c r="F185" s="9"/>
      <c r="G185" s="124">
        <f>G187+G200+G224+G237+G250+G255+G268+G282+G295+G308</f>
        <v>367888</v>
      </c>
      <c r="H185" s="263"/>
      <c r="I185" s="218"/>
      <c r="J185" s="218"/>
    </row>
    <row r="186" spans="1:10" ht="15" customHeight="1" thickBot="1">
      <c r="A186" s="6"/>
      <c r="B186" s="5"/>
      <c r="C186" s="5"/>
      <c r="D186" s="5"/>
      <c r="E186" s="5"/>
      <c r="F186" s="5"/>
      <c r="G186" s="128"/>
      <c r="H186" s="267"/>
      <c r="I186" s="217"/>
      <c r="J186" s="217"/>
    </row>
    <row r="187" spans="1:10" ht="15" customHeight="1" thickBot="1">
      <c r="A187" s="23"/>
      <c r="B187" s="8" t="s">
        <v>137</v>
      </c>
      <c r="C187" s="9"/>
      <c r="D187" s="9"/>
      <c r="E187" s="9"/>
      <c r="F187" s="9"/>
      <c r="G187" s="124">
        <f>G188+G190+G191+G192+G194+G196+G198</f>
        <v>18678</v>
      </c>
      <c r="H187" s="263"/>
      <c r="I187" s="218">
        <f>SUM(I188,I190:I194,I196,I198)</f>
        <v>45753</v>
      </c>
      <c r="J187" s="218">
        <f>SUM(J188,J190:J194,J196,J198)</f>
        <v>45855</v>
      </c>
    </row>
    <row r="188" spans="1:10" ht="15" customHeight="1">
      <c r="A188" s="6"/>
      <c r="B188" s="10" t="s">
        <v>0</v>
      </c>
      <c r="C188" s="16" t="s">
        <v>132</v>
      </c>
      <c r="D188" s="14"/>
      <c r="E188" s="14"/>
      <c r="F188" s="14"/>
      <c r="G188" s="122">
        <f>G189</f>
        <v>300</v>
      </c>
      <c r="H188" s="264"/>
      <c r="I188" s="217">
        <f>SUM(I189)</f>
        <v>1065</v>
      </c>
      <c r="J188" s="217">
        <f>SUM(J189)</f>
        <v>1065</v>
      </c>
    </row>
    <row r="189" spans="1:10" ht="15" customHeight="1">
      <c r="A189" s="6"/>
      <c r="B189" s="5"/>
      <c r="C189" s="20" t="s">
        <v>3</v>
      </c>
      <c r="D189" s="12" t="s">
        <v>101</v>
      </c>
      <c r="E189" s="12"/>
      <c r="F189" s="12"/>
      <c r="G189" s="121">
        <v>300</v>
      </c>
      <c r="H189" s="265"/>
      <c r="I189" s="226">
        <v>1065</v>
      </c>
      <c r="J189" s="226">
        <v>1065</v>
      </c>
    </row>
    <row r="190" spans="1:10" ht="15" customHeight="1">
      <c r="A190" s="6"/>
      <c r="B190" s="10" t="s">
        <v>79</v>
      </c>
      <c r="C190" s="75" t="s">
        <v>115</v>
      </c>
      <c r="D190" s="14"/>
      <c r="E190" s="14"/>
      <c r="F190" s="14"/>
      <c r="G190" s="121">
        <v>0</v>
      </c>
      <c r="H190" s="265"/>
      <c r="I190" s="217"/>
      <c r="J190" s="217"/>
    </row>
    <row r="191" spans="1:10" ht="15" customHeight="1">
      <c r="A191" s="6"/>
      <c r="B191" s="10" t="s">
        <v>83</v>
      </c>
      <c r="C191" s="16" t="s">
        <v>119</v>
      </c>
      <c r="D191" s="14"/>
      <c r="E191" s="14"/>
      <c r="F191" s="14"/>
      <c r="G191" s="122">
        <v>0</v>
      </c>
      <c r="H191" s="264"/>
      <c r="I191" s="217"/>
      <c r="J191" s="217"/>
    </row>
    <row r="192" spans="1:10" ht="15" customHeight="1">
      <c r="A192" s="6"/>
      <c r="B192" s="10" t="s">
        <v>85</v>
      </c>
      <c r="C192" s="16" t="s">
        <v>208</v>
      </c>
      <c r="D192" s="14"/>
      <c r="E192" s="14"/>
      <c r="F192" s="14"/>
      <c r="G192" s="122">
        <v>0</v>
      </c>
      <c r="H192" s="264"/>
      <c r="I192" s="217"/>
      <c r="J192" s="217"/>
    </row>
    <row r="193" spans="1:10" ht="15" customHeight="1">
      <c r="A193" s="6"/>
      <c r="B193" s="10"/>
      <c r="C193" s="604" t="s">
        <v>3</v>
      </c>
      <c r="D193" s="14" t="s">
        <v>302</v>
      </c>
      <c r="E193" s="14"/>
      <c r="F193" s="14"/>
      <c r="G193" s="122"/>
      <c r="H193" s="264"/>
      <c r="I193" s="217"/>
      <c r="J193" s="217"/>
    </row>
    <row r="194" spans="1:10" ht="15" customHeight="1">
      <c r="A194" s="6"/>
      <c r="B194" s="10" t="s">
        <v>86</v>
      </c>
      <c r="C194" s="16" t="s">
        <v>209</v>
      </c>
      <c r="D194" s="14"/>
      <c r="E194" s="14"/>
      <c r="F194" s="14"/>
      <c r="G194" s="122">
        <f>G195</f>
        <v>0</v>
      </c>
      <c r="H194" s="264"/>
      <c r="I194" s="217"/>
      <c r="J194" s="217"/>
    </row>
    <row r="195" spans="1:10" ht="15" customHeight="1">
      <c r="A195" s="6"/>
      <c r="B195" s="10"/>
      <c r="C195" s="20" t="s">
        <v>3</v>
      </c>
      <c r="D195" s="12" t="s">
        <v>160</v>
      </c>
      <c r="E195" s="12"/>
      <c r="F195" s="12"/>
      <c r="G195" s="121">
        <v>0</v>
      </c>
      <c r="H195" s="265"/>
      <c r="I195" s="226"/>
      <c r="J195" s="226"/>
    </row>
    <row r="196" spans="1:10" ht="15" customHeight="1">
      <c r="A196" s="6"/>
      <c r="B196" s="10" t="s">
        <v>210</v>
      </c>
      <c r="C196" s="16" t="s">
        <v>129</v>
      </c>
      <c r="D196" s="14"/>
      <c r="E196" s="14"/>
      <c r="F196" s="14"/>
      <c r="G196" s="122">
        <f>G197</f>
        <v>0</v>
      </c>
      <c r="H196" s="264"/>
      <c r="I196" s="217"/>
      <c r="J196" s="217">
        <f>SUM(J197)</f>
        <v>1648</v>
      </c>
    </row>
    <row r="197" spans="1:10" ht="15" customHeight="1">
      <c r="A197" s="6"/>
      <c r="B197" s="5"/>
      <c r="C197" s="20" t="s">
        <v>3</v>
      </c>
      <c r="D197" s="14" t="s">
        <v>130</v>
      </c>
      <c r="E197" s="14"/>
      <c r="F197" s="14"/>
      <c r="G197" s="121">
        <v>0</v>
      </c>
      <c r="H197" s="265"/>
      <c r="I197" s="226"/>
      <c r="J197" s="226">
        <v>1648</v>
      </c>
    </row>
    <row r="198" spans="1:10" ht="15" customHeight="1">
      <c r="A198" s="6"/>
      <c r="B198" s="10" t="s">
        <v>211</v>
      </c>
      <c r="C198" s="16" t="s">
        <v>212</v>
      </c>
      <c r="D198" s="14"/>
      <c r="E198" s="14"/>
      <c r="F198" s="14"/>
      <c r="G198" s="122">
        <v>18378</v>
      </c>
      <c r="H198" s="264"/>
      <c r="I198" s="217">
        <v>44688</v>
      </c>
      <c r="J198" s="217">
        <v>43142</v>
      </c>
    </row>
    <row r="199" spans="1:10" ht="15" customHeight="1" thickBot="1">
      <c r="A199" s="6"/>
      <c r="B199" s="5"/>
      <c r="C199" s="20"/>
      <c r="D199" s="5"/>
      <c r="E199" s="5"/>
      <c r="F199" s="5"/>
      <c r="G199" s="127"/>
      <c r="H199" s="267"/>
      <c r="I199" s="217"/>
      <c r="J199" s="217"/>
    </row>
    <row r="200" spans="1:10" ht="15" customHeight="1" thickBot="1">
      <c r="A200" s="23"/>
      <c r="B200" s="8" t="s">
        <v>138</v>
      </c>
      <c r="C200" s="9"/>
      <c r="D200" s="9"/>
      <c r="E200" s="9"/>
      <c r="F200" s="9"/>
      <c r="G200" s="124">
        <f>G201+G203+G204+G205+G207+G209+G211</f>
        <v>21460</v>
      </c>
      <c r="H200" s="263"/>
      <c r="I200" s="218">
        <f>SUM(I201,I203:I205,I207,I209,I211)</f>
        <v>8177</v>
      </c>
      <c r="J200" s="218">
        <f>SUM(J201,J203:J205,J207,J209,J211)</f>
        <v>3908</v>
      </c>
    </row>
    <row r="201" spans="1:10" ht="15" customHeight="1">
      <c r="A201" s="6"/>
      <c r="B201" s="10" t="s">
        <v>0</v>
      </c>
      <c r="C201" s="16" t="s">
        <v>132</v>
      </c>
      <c r="D201" s="14"/>
      <c r="E201" s="14"/>
      <c r="F201" s="14"/>
      <c r="G201" s="122">
        <f>G202</f>
        <v>0</v>
      </c>
      <c r="H201" s="264"/>
      <c r="I201" s="217">
        <f>SUM(I202)</f>
        <v>0</v>
      </c>
      <c r="J201" s="217">
        <f>SUM(J202)</f>
        <v>0</v>
      </c>
    </row>
    <row r="202" spans="1:10" ht="15" customHeight="1">
      <c r="A202" s="6"/>
      <c r="B202" s="5"/>
      <c r="C202" s="20" t="s">
        <v>3</v>
      </c>
      <c r="D202" s="12" t="s">
        <v>101</v>
      </c>
      <c r="E202" s="12"/>
      <c r="F202" s="12"/>
      <c r="G202" s="121">
        <v>0</v>
      </c>
      <c r="H202" s="265"/>
      <c r="I202" s="226"/>
      <c r="J202" s="226"/>
    </row>
    <row r="203" spans="1:10" ht="15" customHeight="1">
      <c r="A203" s="6"/>
      <c r="B203" s="10" t="s">
        <v>79</v>
      </c>
      <c r="C203" s="75" t="s">
        <v>115</v>
      </c>
      <c r="D203" s="14"/>
      <c r="E203" s="14"/>
      <c r="F203" s="14"/>
      <c r="G203" s="121">
        <v>0</v>
      </c>
      <c r="H203" s="265"/>
      <c r="I203" s="217"/>
      <c r="J203" s="217"/>
    </row>
    <row r="204" spans="1:10" ht="15" customHeight="1">
      <c r="A204" s="6"/>
      <c r="B204" s="10" t="s">
        <v>83</v>
      </c>
      <c r="C204" s="16" t="s">
        <v>119</v>
      </c>
      <c r="D204" s="14"/>
      <c r="E204" s="14"/>
      <c r="F204" s="14"/>
      <c r="G204" s="122">
        <v>0</v>
      </c>
      <c r="H204" s="264"/>
      <c r="I204" s="217"/>
      <c r="J204" s="217"/>
    </row>
    <row r="205" spans="1:10" ht="15" customHeight="1">
      <c r="A205" s="6"/>
      <c r="B205" s="10" t="s">
        <v>85</v>
      </c>
      <c r="C205" s="16" t="s">
        <v>208</v>
      </c>
      <c r="D205" s="14"/>
      <c r="E205" s="14"/>
      <c r="F205" s="14"/>
      <c r="G205" s="122">
        <v>9548</v>
      </c>
      <c r="H205" s="264"/>
      <c r="I205" s="217">
        <f>SUM(I206)</f>
        <v>4916</v>
      </c>
      <c r="J205" s="217">
        <f>SUM(J206)</f>
        <v>346</v>
      </c>
    </row>
    <row r="206" spans="1:10" ht="15" customHeight="1">
      <c r="A206" s="6"/>
      <c r="B206" s="10"/>
      <c r="C206" s="604" t="s">
        <v>3</v>
      </c>
      <c r="D206" s="14" t="s">
        <v>302</v>
      </c>
      <c r="E206" s="14"/>
      <c r="F206" s="14"/>
      <c r="G206" s="122"/>
      <c r="H206" s="264"/>
      <c r="I206" s="226">
        <v>4916</v>
      </c>
      <c r="J206" s="226">
        <v>346</v>
      </c>
    </row>
    <row r="207" spans="1:10" ht="15" customHeight="1">
      <c r="A207" s="6"/>
      <c r="B207" s="10" t="s">
        <v>86</v>
      </c>
      <c r="C207" s="16" t="s">
        <v>209</v>
      </c>
      <c r="D207" s="14"/>
      <c r="E207" s="14"/>
      <c r="F207" s="14"/>
      <c r="G207" s="122">
        <f>G208</f>
        <v>0</v>
      </c>
      <c r="H207" s="264"/>
      <c r="I207" s="217"/>
      <c r="J207" s="217"/>
    </row>
    <row r="208" spans="1:10" ht="15" customHeight="1">
      <c r="A208" s="6"/>
      <c r="B208" s="10"/>
      <c r="C208" s="20" t="s">
        <v>3</v>
      </c>
      <c r="D208" s="12" t="s">
        <v>160</v>
      </c>
      <c r="E208" s="12"/>
      <c r="F208" s="12"/>
      <c r="G208" s="121">
        <v>0</v>
      </c>
      <c r="H208" s="265"/>
      <c r="I208" s="226"/>
      <c r="J208" s="226"/>
    </row>
    <row r="209" spans="1:10" ht="15" customHeight="1">
      <c r="A209" s="6"/>
      <c r="B209" s="10" t="s">
        <v>210</v>
      </c>
      <c r="C209" s="16" t="s">
        <v>129</v>
      </c>
      <c r="D209" s="14"/>
      <c r="E209" s="14"/>
      <c r="F209" s="14"/>
      <c r="G209" s="122">
        <f>G210</f>
        <v>0</v>
      </c>
      <c r="H209" s="264"/>
      <c r="I209" s="217"/>
      <c r="J209" s="217">
        <f>SUM(J210)</f>
        <v>3310</v>
      </c>
    </row>
    <row r="210" spans="1:10" ht="15" customHeight="1">
      <c r="A210" s="6"/>
      <c r="B210" s="5"/>
      <c r="C210" s="20" t="s">
        <v>3</v>
      </c>
      <c r="D210" s="14" t="s">
        <v>130</v>
      </c>
      <c r="E210" s="14"/>
      <c r="F210" s="14"/>
      <c r="G210" s="121">
        <v>0</v>
      </c>
      <c r="H210" s="265"/>
      <c r="I210" s="226"/>
      <c r="J210" s="226">
        <v>3310</v>
      </c>
    </row>
    <row r="211" spans="1:10" ht="15" customHeight="1">
      <c r="A211" s="6"/>
      <c r="B211" s="10" t="s">
        <v>211</v>
      </c>
      <c r="C211" s="16" t="s">
        <v>212</v>
      </c>
      <c r="D211" s="14"/>
      <c r="E211" s="14"/>
      <c r="F211" s="14"/>
      <c r="G211" s="122">
        <v>11912</v>
      </c>
      <c r="H211" s="264"/>
      <c r="I211" s="217">
        <v>3261</v>
      </c>
      <c r="J211" s="217">
        <v>252</v>
      </c>
    </row>
    <row r="212" spans="1:10" ht="15" customHeight="1" thickBot="1">
      <c r="A212" s="17"/>
      <c r="B212" s="189"/>
      <c r="C212" s="224"/>
      <c r="D212" s="18"/>
      <c r="E212" s="18"/>
      <c r="F212" s="18"/>
      <c r="G212" s="191"/>
      <c r="H212" s="295"/>
      <c r="I212" s="289"/>
      <c r="J212" s="289"/>
    </row>
    <row r="213" spans="1:10" ht="15" customHeight="1" thickBot="1">
      <c r="A213" s="259"/>
      <c r="B213" s="260"/>
      <c r="C213" s="260"/>
      <c r="D213" s="260"/>
      <c r="E213" s="260"/>
      <c r="F213" s="260"/>
      <c r="G213" s="261"/>
      <c r="H213" s="273"/>
      <c r="I213" s="262"/>
      <c r="J213" s="262"/>
    </row>
    <row r="214" spans="1:10" ht="15" customHeight="1" thickBot="1">
      <c r="A214" s="233"/>
      <c r="B214" s="234" t="s">
        <v>242</v>
      </c>
      <c r="C214" s="235"/>
      <c r="D214" s="235"/>
      <c r="E214" s="235"/>
      <c r="F214" s="235"/>
      <c r="G214" s="236"/>
      <c r="H214" s="274"/>
      <c r="I214" s="237">
        <f>SUM(I215,I216:I222)</f>
        <v>132792</v>
      </c>
      <c r="J214" s="237">
        <f>SUM(J215,J216:J222)</f>
        <v>148544</v>
      </c>
    </row>
    <row r="215" spans="1:10" ht="15" customHeight="1">
      <c r="A215" s="6"/>
      <c r="B215" s="10" t="s">
        <v>0</v>
      </c>
      <c r="C215" s="193" t="s">
        <v>132</v>
      </c>
      <c r="D215" s="221"/>
      <c r="E215" s="221"/>
      <c r="F215" s="222"/>
      <c r="G215" s="188"/>
      <c r="H215" s="275"/>
      <c r="I215" s="238">
        <v>111644</v>
      </c>
      <c r="J215" s="238">
        <v>118371</v>
      </c>
    </row>
    <row r="216" spans="1:10" ht="15" customHeight="1">
      <c r="A216" s="6"/>
      <c r="B216" s="10" t="s">
        <v>79</v>
      </c>
      <c r="C216" s="223" t="s">
        <v>115</v>
      </c>
      <c r="D216" s="12"/>
      <c r="E216" s="12"/>
      <c r="F216" s="91"/>
      <c r="G216" s="121"/>
      <c r="H216" s="276"/>
      <c r="I216" s="239"/>
      <c r="J216" s="239"/>
    </row>
    <row r="217" spans="1:10" ht="15" customHeight="1">
      <c r="A217" s="6"/>
      <c r="B217" s="10" t="s">
        <v>83</v>
      </c>
      <c r="C217" s="25" t="s">
        <v>119</v>
      </c>
      <c r="D217" s="12"/>
      <c r="E217" s="12"/>
      <c r="F217" s="91"/>
      <c r="G217" s="121"/>
      <c r="H217" s="276"/>
      <c r="I217" s="239"/>
      <c r="J217" s="239"/>
    </row>
    <row r="218" spans="1:10" ht="15" customHeight="1">
      <c r="A218" s="6"/>
      <c r="B218" s="10" t="s">
        <v>85</v>
      </c>
      <c r="C218" s="25" t="s">
        <v>208</v>
      </c>
      <c r="D218" s="12"/>
      <c r="E218" s="12"/>
      <c r="F218" s="91"/>
      <c r="G218" s="121"/>
      <c r="H218" s="276"/>
      <c r="I218" s="239"/>
      <c r="J218" s="239"/>
    </row>
    <row r="219" spans="1:10" ht="15" customHeight="1">
      <c r="A219" s="6"/>
      <c r="B219" s="10"/>
      <c r="C219" s="604" t="s">
        <v>3</v>
      </c>
      <c r="D219" s="14" t="s">
        <v>302</v>
      </c>
      <c r="E219" s="12"/>
      <c r="F219" s="91"/>
      <c r="G219" s="121"/>
      <c r="H219" s="276"/>
      <c r="I219" s="239"/>
      <c r="J219" s="239"/>
    </row>
    <row r="220" spans="1:10" ht="15" customHeight="1">
      <c r="A220" s="6"/>
      <c r="B220" s="10" t="s">
        <v>86</v>
      </c>
      <c r="C220" s="16" t="s">
        <v>209</v>
      </c>
      <c r="D220" s="12"/>
      <c r="E220" s="12"/>
      <c r="F220" s="91"/>
      <c r="G220" s="121"/>
      <c r="H220" s="276"/>
      <c r="I220" s="239"/>
      <c r="J220" s="239"/>
    </row>
    <row r="221" spans="1:10" ht="15" customHeight="1">
      <c r="A221" s="6"/>
      <c r="B221" s="10" t="s">
        <v>210</v>
      </c>
      <c r="C221" s="25" t="s">
        <v>129</v>
      </c>
      <c r="D221" s="12"/>
      <c r="E221" s="12"/>
      <c r="F221" s="91"/>
      <c r="G221" s="121"/>
      <c r="H221" s="276"/>
      <c r="I221" s="239"/>
      <c r="J221" s="239">
        <v>9182</v>
      </c>
    </row>
    <row r="222" spans="1:10" ht="15" customHeight="1">
      <c r="A222" s="6"/>
      <c r="B222" s="10" t="s">
        <v>211</v>
      </c>
      <c r="C222" s="25" t="s">
        <v>212</v>
      </c>
      <c r="D222" s="12"/>
      <c r="E222" s="12"/>
      <c r="F222" s="91"/>
      <c r="G222" s="121"/>
      <c r="H222" s="276"/>
      <c r="I222" s="239">
        <v>21148</v>
      </c>
      <c r="J222" s="239">
        <v>20991</v>
      </c>
    </row>
    <row r="223" spans="1:10" ht="15" customHeight="1" thickBot="1">
      <c r="A223" s="6"/>
      <c r="B223" s="5"/>
      <c r="C223" s="5"/>
      <c r="D223" s="5"/>
      <c r="E223" s="5"/>
      <c r="F223" s="5"/>
      <c r="G223" s="128"/>
      <c r="H223" s="267"/>
      <c r="I223" s="288"/>
      <c r="J223" s="288"/>
    </row>
    <row r="224" spans="1:10" ht="15" customHeight="1" thickBot="1">
      <c r="A224" s="23"/>
      <c r="B224" s="8" t="s">
        <v>93</v>
      </c>
      <c r="C224" s="9"/>
      <c r="D224" s="9"/>
      <c r="E224" s="9"/>
      <c r="F224" s="9"/>
      <c r="G224" s="124">
        <f>G225+G227+G228+G229+G231+G233+G235</f>
        <v>24092</v>
      </c>
      <c r="H224" s="263"/>
      <c r="I224" s="218">
        <f>SUM(I225,I227:I229,I231,I233,I235)</f>
        <v>26602</v>
      </c>
      <c r="J224" s="218">
        <f>SUM(J225,J227:J229,J231,J233,J235)</f>
        <v>27456</v>
      </c>
    </row>
    <row r="225" spans="1:10" ht="15" customHeight="1">
      <c r="A225" s="6"/>
      <c r="B225" s="10" t="s">
        <v>0</v>
      </c>
      <c r="C225" s="16" t="s">
        <v>132</v>
      </c>
      <c r="D225" s="14"/>
      <c r="E225" s="14"/>
      <c r="F225" s="14"/>
      <c r="G225" s="122">
        <f>G226</f>
        <v>0</v>
      </c>
      <c r="H225" s="264"/>
      <c r="I225" s="217"/>
      <c r="J225" s="217"/>
    </row>
    <row r="226" spans="1:10" ht="15" customHeight="1">
      <c r="A226" s="6"/>
      <c r="B226" s="5"/>
      <c r="C226" s="20" t="s">
        <v>3</v>
      </c>
      <c r="D226" s="12" t="s">
        <v>101</v>
      </c>
      <c r="E226" s="12"/>
      <c r="F226" s="12"/>
      <c r="G226" s="121">
        <v>0</v>
      </c>
      <c r="H226" s="265"/>
      <c r="I226" s="226"/>
      <c r="J226" s="226"/>
    </row>
    <row r="227" spans="1:10" ht="15" customHeight="1">
      <c r="A227" s="6"/>
      <c r="B227" s="10" t="s">
        <v>79</v>
      </c>
      <c r="C227" s="75" t="s">
        <v>115</v>
      </c>
      <c r="D227" s="14"/>
      <c r="E227" s="14"/>
      <c r="F227" s="14"/>
      <c r="G227" s="121">
        <v>0</v>
      </c>
      <c r="H227" s="265"/>
      <c r="I227" s="217"/>
      <c r="J227" s="217"/>
    </row>
    <row r="228" spans="1:10" ht="15" customHeight="1">
      <c r="A228" s="6"/>
      <c r="B228" s="10" t="s">
        <v>83</v>
      </c>
      <c r="C228" s="16" t="s">
        <v>119</v>
      </c>
      <c r="D228" s="14"/>
      <c r="E228" s="14"/>
      <c r="F228" s="14"/>
      <c r="G228" s="122">
        <v>0</v>
      </c>
      <c r="H228" s="264"/>
      <c r="I228" s="217"/>
      <c r="J228" s="217"/>
    </row>
    <row r="229" spans="1:10" ht="15" customHeight="1">
      <c r="A229" s="6"/>
      <c r="B229" s="10" t="s">
        <v>85</v>
      </c>
      <c r="C229" s="16" t="s">
        <v>208</v>
      </c>
      <c r="D229" s="14"/>
      <c r="E229" s="14"/>
      <c r="F229" s="14"/>
      <c r="G229" s="122">
        <v>24092</v>
      </c>
      <c r="H229" s="264"/>
      <c r="I229" s="217">
        <f>SUM(I230)</f>
        <v>24720</v>
      </c>
      <c r="J229" s="217">
        <f>SUM(J230)</f>
        <v>24720</v>
      </c>
    </row>
    <row r="230" spans="1:10" ht="15" customHeight="1">
      <c r="A230" s="6"/>
      <c r="B230" s="10"/>
      <c r="C230" s="604" t="s">
        <v>3</v>
      </c>
      <c r="D230" s="14" t="s">
        <v>302</v>
      </c>
      <c r="E230" s="14"/>
      <c r="F230" s="14"/>
      <c r="G230" s="122"/>
      <c r="H230" s="264"/>
      <c r="I230" s="226">
        <v>24720</v>
      </c>
      <c r="J230" s="226">
        <v>24720</v>
      </c>
    </row>
    <row r="231" spans="1:10" ht="15" customHeight="1">
      <c r="A231" s="6"/>
      <c r="B231" s="10" t="s">
        <v>86</v>
      </c>
      <c r="C231" s="16" t="s">
        <v>209</v>
      </c>
      <c r="D231" s="14"/>
      <c r="E231" s="14"/>
      <c r="F231" s="14"/>
      <c r="G231" s="122">
        <f>G232</f>
        <v>0</v>
      </c>
      <c r="H231" s="264"/>
      <c r="I231" s="217"/>
      <c r="J231" s="217"/>
    </row>
    <row r="232" spans="1:10" ht="15" customHeight="1">
      <c r="A232" s="6"/>
      <c r="B232" s="10"/>
      <c r="C232" s="20" t="s">
        <v>3</v>
      </c>
      <c r="D232" s="12" t="s">
        <v>160</v>
      </c>
      <c r="E232" s="12"/>
      <c r="F232" s="12"/>
      <c r="G232" s="121">
        <v>0</v>
      </c>
      <c r="H232" s="265"/>
      <c r="I232" s="226"/>
      <c r="J232" s="226"/>
    </row>
    <row r="233" spans="1:10" ht="15" customHeight="1">
      <c r="A233" s="6"/>
      <c r="B233" s="10" t="s">
        <v>210</v>
      </c>
      <c r="C233" s="16" t="s">
        <v>129</v>
      </c>
      <c r="D233" s="14"/>
      <c r="E233" s="14"/>
      <c r="F233" s="14"/>
      <c r="G233" s="122">
        <f>G234</f>
        <v>0</v>
      </c>
      <c r="H233" s="264"/>
      <c r="I233" s="217"/>
      <c r="J233" s="217">
        <f>SUM(J234)</f>
        <v>897</v>
      </c>
    </row>
    <row r="234" spans="1:10" ht="15" customHeight="1">
      <c r="A234" s="6"/>
      <c r="B234" s="5"/>
      <c r="C234" s="20" t="s">
        <v>3</v>
      </c>
      <c r="D234" s="14" t="s">
        <v>130</v>
      </c>
      <c r="E234" s="14"/>
      <c r="F234" s="14"/>
      <c r="G234" s="121">
        <v>0</v>
      </c>
      <c r="H234" s="265"/>
      <c r="I234" s="226"/>
      <c r="J234" s="226">
        <v>897</v>
      </c>
    </row>
    <row r="235" spans="1:10" ht="15" customHeight="1">
      <c r="A235" s="6"/>
      <c r="B235" s="10" t="s">
        <v>211</v>
      </c>
      <c r="C235" s="16" t="s">
        <v>212</v>
      </c>
      <c r="D235" s="14"/>
      <c r="E235" s="14"/>
      <c r="F235" s="14"/>
      <c r="G235" s="121">
        <v>0</v>
      </c>
      <c r="H235" s="265"/>
      <c r="I235" s="217">
        <v>1882</v>
      </c>
      <c r="J235" s="217">
        <v>1839</v>
      </c>
    </row>
    <row r="236" spans="1:10" ht="15" customHeight="1" thickBot="1">
      <c r="A236" s="17"/>
      <c r="B236" s="18"/>
      <c r="C236" s="18"/>
      <c r="D236" s="18"/>
      <c r="E236" s="18"/>
      <c r="F236" s="18"/>
      <c r="G236" s="123"/>
      <c r="H236" s="294"/>
      <c r="I236" s="288"/>
      <c r="J236" s="288"/>
    </row>
    <row r="237" spans="1:10" ht="15" customHeight="1" thickBot="1">
      <c r="A237" s="23"/>
      <c r="B237" s="8" t="s">
        <v>139</v>
      </c>
      <c r="C237" s="9"/>
      <c r="D237" s="9"/>
      <c r="E237" s="9"/>
      <c r="F237" s="9"/>
      <c r="G237" s="124">
        <f>G238+G240+G241+G242+G244+G246+G248</f>
        <v>4954</v>
      </c>
      <c r="H237" s="263"/>
      <c r="I237" s="218">
        <f>SUM(I238,I240:I242,I244,I246,I248)</f>
        <v>5293</v>
      </c>
      <c r="J237" s="218">
        <f>SUM(J238,J240:J242,J244,J246,J248)</f>
        <v>5249</v>
      </c>
    </row>
    <row r="238" spans="1:10" ht="15" customHeight="1">
      <c r="A238" s="6"/>
      <c r="B238" s="10" t="s">
        <v>0</v>
      </c>
      <c r="C238" s="16" t="s">
        <v>132</v>
      </c>
      <c r="D238" s="14"/>
      <c r="E238" s="14"/>
      <c r="F238" s="14"/>
      <c r="G238" s="122">
        <f>G239</f>
        <v>0</v>
      </c>
      <c r="H238" s="264"/>
      <c r="I238" s="217"/>
      <c r="J238" s="217"/>
    </row>
    <row r="239" spans="1:10" ht="15" customHeight="1">
      <c r="A239" s="6"/>
      <c r="B239" s="5"/>
      <c r="C239" s="20" t="s">
        <v>3</v>
      </c>
      <c r="D239" s="12" t="s">
        <v>101</v>
      </c>
      <c r="E239" s="12"/>
      <c r="F239" s="12"/>
      <c r="G239" s="121">
        <v>0</v>
      </c>
      <c r="H239" s="265"/>
      <c r="I239" s="226"/>
      <c r="J239" s="226"/>
    </row>
    <row r="240" spans="1:10" ht="15" customHeight="1">
      <c r="A240" s="6"/>
      <c r="B240" s="10" t="s">
        <v>79</v>
      </c>
      <c r="C240" s="75" t="s">
        <v>115</v>
      </c>
      <c r="D240" s="14"/>
      <c r="E240" s="14"/>
      <c r="F240" s="14"/>
      <c r="G240" s="121">
        <v>0</v>
      </c>
      <c r="H240" s="265"/>
      <c r="I240" s="217"/>
      <c r="J240" s="217"/>
    </row>
    <row r="241" spans="1:10" ht="15" customHeight="1">
      <c r="A241" s="6"/>
      <c r="B241" s="10" t="s">
        <v>83</v>
      </c>
      <c r="C241" s="16" t="s">
        <v>119</v>
      </c>
      <c r="D241" s="14"/>
      <c r="E241" s="14"/>
      <c r="F241" s="14"/>
      <c r="G241" s="122">
        <v>0</v>
      </c>
      <c r="H241" s="264"/>
      <c r="I241" s="217"/>
      <c r="J241" s="217"/>
    </row>
    <row r="242" spans="1:10" ht="15" customHeight="1">
      <c r="A242" s="6"/>
      <c r="B242" s="10" t="s">
        <v>85</v>
      </c>
      <c r="C242" s="16" t="s">
        <v>208</v>
      </c>
      <c r="D242" s="14"/>
      <c r="E242" s="14"/>
      <c r="F242" s="14"/>
      <c r="G242" s="122">
        <v>4380</v>
      </c>
      <c r="H242" s="264"/>
      <c r="I242" s="217">
        <f>SUM(I243)</f>
        <v>4380</v>
      </c>
      <c r="J242" s="217">
        <f>SUM(J243)</f>
        <v>4380</v>
      </c>
    </row>
    <row r="243" spans="1:10" ht="15" customHeight="1">
      <c r="A243" s="6"/>
      <c r="B243" s="10"/>
      <c r="C243" s="604" t="s">
        <v>3</v>
      </c>
      <c r="D243" s="14" t="s">
        <v>302</v>
      </c>
      <c r="E243" s="14"/>
      <c r="F243" s="14"/>
      <c r="G243" s="122"/>
      <c r="H243" s="264"/>
      <c r="I243" s="226">
        <v>4380</v>
      </c>
      <c r="J243" s="226">
        <v>4380</v>
      </c>
    </row>
    <row r="244" spans="1:10" ht="15" customHeight="1">
      <c r="A244" s="6"/>
      <c r="B244" s="10" t="s">
        <v>86</v>
      </c>
      <c r="C244" s="16" t="s">
        <v>209</v>
      </c>
      <c r="D244" s="14"/>
      <c r="E244" s="14"/>
      <c r="F244" s="14"/>
      <c r="G244" s="122">
        <f>G245</f>
        <v>0</v>
      </c>
      <c r="H244" s="264"/>
      <c r="I244" s="217"/>
      <c r="J244" s="217"/>
    </row>
    <row r="245" spans="1:10" ht="15" customHeight="1">
      <c r="A245" s="6"/>
      <c r="B245" s="10"/>
      <c r="C245" s="20" t="s">
        <v>3</v>
      </c>
      <c r="D245" s="12" t="s">
        <v>160</v>
      </c>
      <c r="E245" s="12"/>
      <c r="F245" s="12"/>
      <c r="G245" s="121">
        <v>0</v>
      </c>
      <c r="H245" s="265"/>
      <c r="I245" s="226"/>
      <c r="J245" s="226"/>
    </row>
    <row r="246" spans="1:10" ht="15" customHeight="1">
      <c r="A246" s="6"/>
      <c r="B246" s="10" t="s">
        <v>210</v>
      </c>
      <c r="C246" s="16" t="s">
        <v>129</v>
      </c>
      <c r="D246" s="14"/>
      <c r="E246" s="14"/>
      <c r="F246" s="14"/>
      <c r="G246" s="122">
        <f>G247</f>
        <v>0</v>
      </c>
      <c r="H246" s="264"/>
      <c r="I246" s="217"/>
      <c r="J246" s="217"/>
    </row>
    <row r="247" spans="1:10" ht="15" customHeight="1">
      <c r="A247" s="6"/>
      <c r="B247" s="5"/>
      <c r="C247" s="20" t="s">
        <v>3</v>
      </c>
      <c r="D247" s="14" t="s">
        <v>130</v>
      </c>
      <c r="E247" s="14"/>
      <c r="F247" s="14"/>
      <c r="G247" s="121">
        <v>0</v>
      </c>
      <c r="H247" s="265"/>
      <c r="I247" s="226"/>
      <c r="J247" s="226"/>
    </row>
    <row r="248" spans="1:10" ht="15" customHeight="1">
      <c r="A248" s="6"/>
      <c r="B248" s="10" t="s">
        <v>211</v>
      </c>
      <c r="C248" s="16" t="s">
        <v>212</v>
      </c>
      <c r="D248" s="14"/>
      <c r="E248" s="14"/>
      <c r="F248" s="14"/>
      <c r="G248" s="122">
        <v>574</v>
      </c>
      <c r="H248" s="264"/>
      <c r="I248" s="217">
        <v>913</v>
      </c>
      <c r="J248" s="217">
        <v>869</v>
      </c>
    </row>
    <row r="249" spans="1:10" ht="15" customHeight="1" thickBot="1">
      <c r="A249" s="17"/>
      <c r="B249" s="18"/>
      <c r="C249" s="18"/>
      <c r="D249" s="18"/>
      <c r="E249" s="18"/>
      <c r="F249" s="18"/>
      <c r="G249" s="123"/>
      <c r="H249" s="266"/>
      <c r="I249" s="225"/>
      <c r="J249" s="225"/>
    </row>
    <row r="250" spans="1:10" ht="15" customHeight="1" thickBot="1">
      <c r="A250" s="23"/>
      <c r="B250" s="8" t="s">
        <v>174</v>
      </c>
      <c r="C250" s="9"/>
      <c r="D250" s="9"/>
      <c r="E250" s="9"/>
      <c r="F250" s="9"/>
      <c r="G250" s="124">
        <f>G251</f>
        <v>0</v>
      </c>
      <c r="H250" s="263"/>
      <c r="I250" s="218"/>
      <c r="J250" s="218">
        <f>SUM(J251,J253)</f>
        <v>826</v>
      </c>
    </row>
    <row r="251" spans="1:10" ht="15" customHeight="1">
      <c r="A251" s="6"/>
      <c r="B251" s="10" t="s">
        <v>0</v>
      </c>
      <c r="C251" s="16" t="s">
        <v>132</v>
      </c>
      <c r="D251" s="14"/>
      <c r="E251" s="14"/>
      <c r="F251" s="14"/>
      <c r="G251" s="122">
        <f>G252</f>
        <v>0</v>
      </c>
      <c r="H251" s="264"/>
      <c r="I251" s="217"/>
      <c r="J251" s="217"/>
    </row>
    <row r="252" spans="1:10" ht="15" customHeight="1">
      <c r="A252" s="6"/>
      <c r="B252" s="5"/>
      <c r="C252" s="20" t="s">
        <v>3</v>
      </c>
      <c r="D252" s="12" t="s">
        <v>101</v>
      </c>
      <c r="E252" s="12"/>
      <c r="F252" s="12"/>
      <c r="G252" s="121"/>
      <c r="H252" s="265"/>
      <c r="I252" s="226"/>
      <c r="J252" s="226"/>
    </row>
    <row r="253" spans="1:10" ht="15" customHeight="1">
      <c r="A253" s="6"/>
      <c r="B253" s="10" t="s">
        <v>211</v>
      </c>
      <c r="C253" s="16" t="s">
        <v>212</v>
      </c>
      <c r="D253" s="14"/>
      <c r="E253" s="14"/>
      <c r="F253" s="14"/>
      <c r="G253" s="122">
        <v>574</v>
      </c>
      <c r="H253" s="264"/>
      <c r="I253" s="217"/>
      <c r="J253" s="217">
        <v>826</v>
      </c>
    </row>
    <row r="254" spans="1:10" ht="15" customHeight="1" thickBot="1">
      <c r="A254" s="17"/>
      <c r="B254" s="18"/>
      <c r="C254" s="18"/>
      <c r="D254" s="18"/>
      <c r="E254" s="18"/>
      <c r="F254" s="18"/>
      <c r="G254" s="123"/>
      <c r="H254" s="294"/>
      <c r="I254" s="288"/>
      <c r="J254" s="288"/>
    </row>
    <row r="255" spans="1:10" ht="15" customHeight="1" thickBot="1">
      <c r="A255" s="23"/>
      <c r="B255" s="8" t="s">
        <v>319</v>
      </c>
      <c r="C255" s="9"/>
      <c r="D255" s="9"/>
      <c r="E255" s="9"/>
      <c r="F255" s="9"/>
      <c r="G255" s="124">
        <f>G256+G258+G259+G260+G262+G264+G266</f>
        <v>48527</v>
      </c>
      <c r="H255" s="263"/>
      <c r="I255" s="218">
        <f>SUM(I256,I258:I262,I264,I266)</f>
        <v>54601</v>
      </c>
      <c r="J255" s="218">
        <f>SUM(J256,J258:J262,J264,J266)</f>
        <v>59966</v>
      </c>
    </row>
    <row r="256" spans="1:10" ht="15" customHeight="1">
      <c r="A256" s="6"/>
      <c r="B256" s="10" t="s">
        <v>0</v>
      </c>
      <c r="C256" s="16" t="s">
        <v>132</v>
      </c>
      <c r="D256" s="14"/>
      <c r="E256" s="14"/>
      <c r="F256" s="14"/>
      <c r="G256" s="122">
        <f>G257</f>
        <v>2804</v>
      </c>
      <c r="H256" s="264"/>
      <c r="I256" s="217">
        <f>SUM(I257)</f>
        <v>3353</v>
      </c>
      <c r="J256" s="217">
        <f>SUM(J257)</f>
        <v>3353</v>
      </c>
    </row>
    <row r="257" spans="1:10" ht="15" customHeight="1">
      <c r="A257" s="6"/>
      <c r="B257" s="5"/>
      <c r="C257" s="20" t="s">
        <v>3</v>
      </c>
      <c r="D257" s="12" t="s">
        <v>101</v>
      </c>
      <c r="E257" s="12"/>
      <c r="F257" s="12"/>
      <c r="G257" s="121">
        <v>2804</v>
      </c>
      <c r="H257" s="265"/>
      <c r="I257" s="226">
        <v>3353</v>
      </c>
      <c r="J257" s="226">
        <v>3353</v>
      </c>
    </row>
    <row r="258" spans="1:10" ht="15" customHeight="1">
      <c r="A258" s="6"/>
      <c r="B258" s="10" t="s">
        <v>79</v>
      </c>
      <c r="C258" s="75" t="s">
        <v>115</v>
      </c>
      <c r="D258" s="14"/>
      <c r="E258" s="14"/>
      <c r="F258" s="14"/>
      <c r="G258" s="121">
        <v>0</v>
      </c>
      <c r="H258" s="265"/>
      <c r="I258" s="217"/>
      <c r="J258" s="217"/>
    </row>
    <row r="259" spans="1:10" ht="15" customHeight="1">
      <c r="A259" s="6"/>
      <c r="B259" s="10" t="s">
        <v>83</v>
      </c>
      <c r="C259" s="16" t="s">
        <v>119</v>
      </c>
      <c r="D259" s="14"/>
      <c r="E259" s="14"/>
      <c r="F259" s="14"/>
      <c r="G259" s="122">
        <v>0</v>
      </c>
      <c r="H259" s="264"/>
      <c r="I259" s="217"/>
      <c r="J259" s="217"/>
    </row>
    <row r="260" spans="1:10" ht="15" customHeight="1">
      <c r="A260" s="6"/>
      <c r="B260" s="10" t="s">
        <v>85</v>
      </c>
      <c r="C260" s="16" t="s">
        <v>208</v>
      </c>
      <c r="D260" s="14"/>
      <c r="E260" s="14"/>
      <c r="F260" s="14"/>
      <c r="G260" s="122">
        <v>0</v>
      </c>
      <c r="H260" s="264"/>
      <c r="I260" s="217"/>
      <c r="J260" s="217"/>
    </row>
    <row r="261" spans="1:10" ht="15" customHeight="1">
      <c r="A261" s="6"/>
      <c r="B261" s="10"/>
      <c r="C261" s="604" t="s">
        <v>3</v>
      </c>
      <c r="D261" s="14" t="s">
        <v>302</v>
      </c>
      <c r="E261" s="14"/>
      <c r="F261" s="14"/>
      <c r="G261" s="122"/>
      <c r="H261" s="264"/>
      <c r="I261" s="217"/>
      <c r="J261" s="217"/>
    </row>
    <row r="262" spans="1:10" ht="15" customHeight="1">
      <c r="A262" s="6"/>
      <c r="B262" s="10" t="s">
        <v>86</v>
      </c>
      <c r="C262" s="16" t="s">
        <v>209</v>
      </c>
      <c r="D262" s="14"/>
      <c r="E262" s="14"/>
      <c r="F262" s="14"/>
      <c r="G262" s="122">
        <f>G263</f>
        <v>0</v>
      </c>
      <c r="H262" s="264"/>
      <c r="I262" s="217"/>
      <c r="J262" s="217"/>
    </row>
    <row r="263" spans="1:10" ht="15" customHeight="1">
      <c r="A263" s="6"/>
      <c r="B263" s="10"/>
      <c r="C263" s="20" t="s">
        <v>3</v>
      </c>
      <c r="D263" s="12" t="s">
        <v>160</v>
      </c>
      <c r="E263" s="12"/>
      <c r="F263" s="12"/>
      <c r="G263" s="121">
        <v>0</v>
      </c>
      <c r="H263" s="265"/>
      <c r="I263" s="226"/>
      <c r="J263" s="226"/>
    </row>
    <row r="264" spans="1:10" ht="15" customHeight="1">
      <c r="A264" s="6"/>
      <c r="B264" s="10" t="s">
        <v>210</v>
      </c>
      <c r="C264" s="16" t="s">
        <v>129</v>
      </c>
      <c r="D264" s="14"/>
      <c r="E264" s="14"/>
      <c r="F264" s="14"/>
      <c r="G264" s="122">
        <f>G265</f>
        <v>0</v>
      </c>
      <c r="H264" s="264"/>
      <c r="I264" s="217"/>
      <c r="J264" s="217">
        <f>SUM(J265)</f>
        <v>5718</v>
      </c>
    </row>
    <row r="265" spans="1:10" ht="15" customHeight="1">
      <c r="A265" s="6"/>
      <c r="B265" s="5"/>
      <c r="C265" s="20" t="s">
        <v>3</v>
      </c>
      <c r="D265" s="14" t="s">
        <v>130</v>
      </c>
      <c r="E265" s="14"/>
      <c r="F265" s="14"/>
      <c r="G265" s="121">
        <v>0</v>
      </c>
      <c r="H265" s="265"/>
      <c r="I265" s="226"/>
      <c r="J265" s="226">
        <v>5718</v>
      </c>
    </row>
    <row r="266" spans="1:10" ht="15" customHeight="1">
      <c r="A266" s="6"/>
      <c r="B266" s="10" t="s">
        <v>211</v>
      </c>
      <c r="C266" s="16" t="s">
        <v>212</v>
      </c>
      <c r="D266" s="14"/>
      <c r="E266" s="14"/>
      <c r="F266" s="14"/>
      <c r="G266" s="122">
        <v>45723</v>
      </c>
      <c r="H266" s="264"/>
      <c r="I266" s="217">
        <v>51248</v>
      </c>
      <c r="J266" s="217">
        <v>50895</v>
      </c>
    </row>
    <row r="267" spans="1:10" ht="15" customHeight="1" thickBot="1">
      <c r="A267" s="6"/>
      <c r="B267" s="5"/>
      <c r="C267" s="5"/>
      <c r="D267" s="5"/>
      <c r="E267" s="5"/>
      <c r="F267" s="5"/>
      <c r="G267" s="127"/>
      <c r="H267" s="267"/>
      <c r="I267" s="217"/>
      <c r="J267" s="217"/>
    </row>
    <row r="268" spans="1:10" ht="15" customHeight="1" thickBot="1">
      <c r="A268" s="23"/>
      <c r="B268" s="8" t="s">
        <v>320</v>
      </c>
      <c r="C268" s="9"/>
      <c r="D268" s="9"/>
      <c r="E268" s="9"/>
      <c r="F268" s="9"/>
      <c r="G268" s="124">
        <f>G269+G271+G272+G273+G276+G278+G280</f>
        <v>83700</v>
      </c>
      <c r="H268" s="263"/>
      <c r="I268" s="218">
        <f>SUM(I269,I271:I273,I276,I278,I280)</f>
        <v>98056</v>
      </c>
      <c r="J268" s="218">
        <f>SUM(J269,J271:J273,J276,J278,J280)</f>
        <v>125029</v>
      </c>
    </row>
    <row r="269" spans="1:10" ht="15" customHeight="1">
      <c r="A269" s="6"/>
      <c r="B269" s="10" t="s">
        <v>0</v>
      </c>
      <c r="C269" s="16" t="s">
        <v>132</v>
      </c>
      <c r="D269" s="14"/>
      <c r="E269" s="14"/>
      <c r="F269" s="14"/>
      <c r="G269" s="122">
        <f>G270</f>
        <v>4735</v>
      </c>
      <c r="H269" s="264"/>
      <c r="I269" s="217">
        <f>SUM(I270)</f>
        <v>6630</v>
      </c>
      <c r="J269" s="217">
        <f>SUM(J270)</f>
        <v>6630</v>
      </c>
    </row>
    <row r="270" spans="1:10" ht="15" customHeight="1">
      <c r="A270" s="6"/>
      <c r="B270" s="5"/>
      <c r="C270" s="20" t="s">
        <v>3</v>
      </c>
      <c r="D270" s="12" t="s">
        <v>101</v>
      </c>
      <c r="E270" s="12"/>
      <c r="F270" s="12"/>
      <c r="G270" s="121">
        <v>4735</v>
      </c>
      <c r="H270" s="265"/>
      <c r="I270" s="226">
        <v>6630</v>
      </c>
      <c r="J270" s="226">
        <v>6630</v>
      </c>
    </row>
    <row r="271" spans="1:10" ht="15" customHeight="1">
      <c r="A271" s="6"/>
      <c r="B271" s="10" t="s">
        <v>79</v>
      </c>
      <c r="C271" s="75" t="s">
        <v>115</v>
      </c>
      <c r="D271" s="14"/>
      <c r="E271" s="14"/>
      <c r="F271" s="14"/>
      <c r="G271" s="121">
        <v>0</v>
      </c>
      <c r="H271" s="265"/>
      <c r="I271" s="217"/>
      <c r="J271" s="217"/>
    </row>
    <row r="272" spans="1:10" ht="15" customHeight="1">
      <c r="A272" s="6"/>
      <c r="B272" s="10" t="s">
        <v>83</v>
      </c>
      <c r="C272" s="16" t="s">
        <v>119</v>
      </c>
      <c r="D272" s="14"/>
      <c r="E272" s="14"/>
      <c r="F272" s="14"/>
      <c r="G272" s="122">
        <v>0</v>
      </c>
      <c r="H272" s="264"/>
      <c r="I272" s="217"/>
      <c r="J272" s="217"/>
    </row>
    <row r="273" spans="1:10" ht="15" customHeight="1">
      <c r="A273" s="6"/>
      <c r="B273" s="10" t="s">
        <v>85</v>
      </c>
      <c r="C273" s="16" t="s">
        <v>208</v>
      </c>
      <c r="D273" s="14"/>
      <c r="E273" s="14"/>
      <c r="F273" s="14"/>
      <c r="G273" s="122">
        <v>0</v>
      </c>
      <c r="H273" s="264"/>
      <c r="I273" s="217">
        <f>SUM(I274)</f>
        <v>0</v>
      </c>
      <c r="J273" s="217">
        <f>SUM(J274:J275)</f>
        <v>300</v>
      </c>
    </row>
    <row r="274" spans="1:10" ht="15" customHeight="1">
      <c r="A274" s="6"/>
      <c r="B274" s="10"/>
      <c r="C274" s="604" t="s">
        <v>3</v>
      </c>
      <c r="D274" s="14" t="s">
        <v>302</v>
      </c>
      <c r="E274" s="14"/>
      <c r="F274" s="14"/>
      <c r="G274" s="122"/>
      <c r="H274" s="264"/>
      <c r="I274" s="226"/>
      <c r="J274" s="226"/>
    </row>
    <row r="275" spans="1:10" ht="15" customHeight="1">
      <c r="A275" s="6"/>
      <c r="B275" s="10"/>
      <c r="C275" s="20" t="s">
        <v>7</v>
      </c>
      <c r="D275" s="14" t="s">
        <v>401</v>
      </c>
      <c r="E275" s="14"/>
      <c r="F275" s="14"/>
      <c r="G275" s="122"/>
      <c r="H275" s="264"/>
      <c r="I275" s="226"/>
      <c r="J275" s="226">
        <v>300</v>
      </c>
    </row>
    <row r="276" spans="1:10" ht="15" customHeight="1">
      <c r="A276" s="6"/>
      <c r="B276" s="10" t="s">
        <v>86</v>
      </c>
      <c r="C276" s="16" t="s">
        <v>209</v>
      </c>
      <c r="D276" s="14"/>
      <c r="E276" s="14"/>
      <c r="F276" s="14"/>
      <c r="G276" s="122">
        <f>G277</f>
        <v>0</v>
      </c>
      <c r="H276" s="264"/>
      <c r="I276" s="217"/>
      <c r="J276" s="217">
        <f>SUM(J277)</f>
        <v>230</v>
      </c>
    </row>
    <row r="277" spans="1:10" ht="15" customHeight="1">
      <c r="A277" s="6"/>
      <c r="B277" s="10"/>
      <c r="C277" s="20" t="s">
        <v>3</v>
      </c>
      <c r="D277" s="12" t="s">
        <v>160</v>
      </c>
      <c r="E277" s="12"/>
      <c r="F277" s="12"/>
      <c r="G277" s="121">
        <v>0</v>
      </c>
      <c r="H277" s="265"/>
      <c r="I277" s="226"/>
      <c r="J277" s="226">
        <v>230</v>
      </c>
    </row>
    <row r="278" spans="1:10" ht="15" customHeight="1">
      <c r="A278" s="6"/>
      <c r="B278" s="10" t="s">
        <v>210</v>
      </c>
      <c r="C278" s="16" t="s">
        <v>129</v>
      </c>
      <c r="D278" s="14"/>
      <c r="E278" s="14"/>
      <c r="F278" s="14"/>
      <c r="G278" s="122">
        <f>G279</f>
        <v>0</v>
      </c>
      <c r="H278" s="264"/>
      <c r="I278" s="217"/>
      <c r="J278" s="217">
        <f>SUM(J279)</f>
        <v>11731</v>
      </c>
    </row>
    <row r="279" spans="1:10" ht="15" customHeight="1">
      <c r="A279" s="6"/>
      <c r="B279" s="5"/>
      <c r="C279" s="20" t="s">
        <v>3</v>
      </c>
      <c r="D279" s="14" t="s">
        <v>130</v>
      </c>
      <c r="E279" s="14"/>
      <c r="F279" s="14"/>
      <c r="G279" s="121">
        <v>0</v>
      </c>
      <c r="H279" s="265"/>
      <c r="I279" s="226"/>
      <c r="J279" s="226">
        <v>11731</v>
      </c>
    </row>
    <row r="280" spans="1:10" ht="15" customHeight="1">
      <c r="A280" s="6"/>
      <c r="B280" s="10" t="s">
        <v>211</v>
      </c>
      <c r="C280" s="16" t="s">
        <v>212</v>
      </c>
      <c r="D280" s="14"/>
      <c r="E280" s="14"/>
      <c r="F280" s="14"/>
      <c r="G280" s="122">
        <v>78965</v>
      </c>
      <c r="H280" s="264"/>
      <c r="I280" s="217">
        <v>91426</v>
      </c>
      <c r="J280" s="217">
        <v>106138</v>
      </c>
    </row>
    <row r="281" spans="1:10" ht="15" customHeight="1" thickBot="1">
      <c r="A281" s="17"/>
      <c r="B281" s="189"/>
      <c r="C281" s="190"/>
      <c r="D281" s="18"/>
      <c r="E281" s="18"/>
      <c r="F281" s="227"/>
      <c r="G281" s="191"/>
      <c r="H281" s="277"/>
      <c r="I281" s="225"/>
      <c r="J281" s="225"/>
    </row>
    <row r="282" spans="1:10" ht="15" customHeight="1" thickBot="1">
      <c r="A282" s="23"/>
      <c r="B282" s="8" t="s">
        <v>321</v>
      </c>
      <c r="C282" s="9"/>
      <c r="D282" s="9"/>
      <c r="E282" s="9"/>
      <c r="F282" s="9"/>
      <c r="G282" s="124">
        <f>G283+G285+G286+G287+G289+G291+G293</f>
        <v>60157</v>
      </c>
      <c r="H282" s="263"/>
      <c r="I282" s="218">
        <f>SUM(I283,I285:I289,I291,I293)</f>
        <v>68185</v>
      </c>
      <c r="J282" s="218">
        <f>SUM(J283,J285:J289,J291,J293)</f>
        <v>72764</v>
      </c>
    </row>
    <row r="283" spans="1:10" ht="15" customHeight="1">
      <c r="A283" s="6"/>
      <c r="B283" s="10" t="s">
        <v>0</v>
      </c>
      <c r="C283" s="16" t="s">
        <v>132</v>
      </c>
      <c r="D283" s="14"/>
      <c r="E283" s="14"/>
      <c r="F283" s="14"/>
      <c r="G283" s="120">
        <f>G284</f>
        <v>5586</v>
      </c>
      <c r="H283" s="264"/>
      <c r="I283" s="217">
        <f>SUM(I284)</f>
        <v>5486</v>
      </c>
      <c r="J283" s="217">
        <f>SUM(J284)</f>
        <v>6523</v>
      </c>
    </row>
    <row r="284" spans="1:10" ht="15" customHeight="1">
      <c r="A284" s="6"/>
      <c r="B284" s="5"/>
      <c r="C284" s="20" t="s">
        <v>3</v>
      </c>
      <c r="D284" s="12" t="s">
        <v>101</v>
      </c>
      <c r="E284" s="12"/>
      <c r="F284" s="12"/>
      <c r="G284" s="121">
        <v>5586</v>
      </c>
      <c r="H284" s="265"/>
      <c r="I284" s="226">
        <v>5486</v>
      </c>
      <c r="J284" s="226">
        <v>6523</v>
      </c>
    </row>
    <row r="285" spans="1:10" ht="15" customHeight="1">
      <c r="A285" s="6"/>
      <c r="B285" s="10" t="s">
        <v>79</v>
      </c>
      <c r="C285" s="75" t="s">
        <v>115</v>
      </c>
      <c r="D285" s="14"/>
      <c r="E285" s="14"/>
      <c r="F285" s="14"/>
      <c r="G285" s="121">
        <v>0</v>
      </c>
      <c r="H285" s="265"/>
      <c r="I285" s="217"/>
      <c r="J285" s="217"/>
    </row>
    <row r="286" spans="1:10" ht="15" customHeight="1">
      <c r="A286" s="6"/>
      <c r="B286" s="10" t="s">
        <v>83</v>
      </c>
      <c r="C286" s="16" t="s">
        <v>119</v>
      </c>
      <c r="D286" s="14"/>
      <c r="E286" s="14"/>
      <c r="F286" s="14"/>
      <c r="G286" s="122">
        <v>0</v>
      </c>
      <c r="H286" s="264"/>
      <c r="I286" s="217"/>
      <c r="J286" s="217"/>
    </row>
    <row r="287" spans="1:10" ht="15" customHeight="1">
      <c r="A287" s="6"/>
      <c r="B287" s="10" t="s">
        <v>85</v>
      </c>
      <c r="C287" s="16" t="s">
        <v>208</v>
      </c>
      <c r="D287" s="14"/>
      <c r="E287" s="14"/>
      <c r="F287" s="14"/>
      <c r="G287" s="122">
        <v>0</v>
      </c>
      <c r="H287" s="264"/>
      <c r="I287" s="217"/>
      <c r="J287" s="217"/>
    </row>
    <row r="288" spans="1:10" ht="15" customHeight="1">
      <c r="A288" s="6"/>
      <c r="B288" s="10"/>
      <c r="C288" s="604" t="s">
        <v>3</v>
      </c>
      <c r="D288" s="14" t="s">
        <v>302</v>
      </c>
      <c r="E288" s="14"/>
      <c r="F288" s="14"/>
      <c r="G288" s="122"/>
      <c r="H288" s="264"/>
      <c r="I288" s="217"/>
      <c r="J288" s="217"/>
    </row>
    <row r="289" spans="1:10" ht="15" customHeight="1">
      <c r="A289" s="6"/>
      <c r="B289" s="10" t="s">
        <v>86</v>
      </c>
      <c r="C289" s="16" t="s">
        <v>209</v>
      </c>
      <c r="D289" s="14"/>
      <c r="E289" s="14"/>
      <c r="F289" s="14"/>
      <c r="G289" s="122">
        <f>G290</f>
        <v>0</v>
      </c>
      <c r="H289" s="264"/>
      <c r="I289" s="217"/>
      <c r="J289" s="217">
        <f>SUM(J290)</f>
        <v>443</v>
      </c>
    </row>
    <row r="290" spans="1:10" ht="15" customHeight="1">
      <c r="A290" s="6"/>
      <c r="B290" s="10"/>
      <c r="C290" s="20" t="s">
        <v>3</v>
      </c>
      <c r="D290" s="12" t="s">
        <v>160</v>
      </c>
      <c r="E290" s="12"/>
      <c r="F290" s="12"/>
      <c r="G290" s="121">
        <v>0</v>
      </c>
      <c r="H290" s="265"/>
      <c r="I290" s="226"/>
      <c r="J290" s="226">
        <v>443</v>
      </c>
    </row>
    <row r="291" spans="1:10" ht="15" customHeight="1">
      <c r="A291" s="6"/>
      <c r="B291" s="10" t="s">
        <v>210</v>
      </c>
      <c r="C291" s="16" t="s">
        <v>129</v>
      </c>
      <c r="D291" s="14"/>
      <c r="E291" s="14"/>
      <c r="F291" s="14"/>
      <c r="G291" s="122">
        <f>G292</f>
        <v>0</v>
      </c>
      <c r="H291" s="264"/>
      <c r="I291" s="217"/>
      <c r="J291" s="217">
        <f>SUM(J292)</f>
        <v>3175</v>
      </c>
    </row>
    <row r="292" spans="1:10" ht="15" customHeight="1">
      <c r="A292" s="6"/>
      <c r="B292" s="5"/>
      <c r="C292" s="20" t="s">
        <v>3</v>
      </c>
      <c r="D292" s="14" t="s">
        <v>130</v>
      </c>
      <c r="E292" s="14"/>
      <c r="F292" s="14"/>
      <c r="G292" s="121">
        <v>0</v>
      </c>
      <c r="H292" s="265"/>
      <c r="I292" s="226"/>
      <c r="J292" s="226">
        <v>3175</v>
      </c>
    </row>
    <row r="293" spans="1:10" ht="15" customHeight="1">
      <c r="A293" s="6"/>
      <c r="B293" s="10" t="s">
        <v>211</v>
      </c>
      <c r="C293" s="16" t="s">
        <v>212</v>
      </c>
      <c r="D293" s="14"/>
      <c r="E293" s="14"/>
      <c r="F293" s="14"/>
      <c r="G293" s="122">
        <v>54571</v>
      </c>
      <c r="H293" s="264"/>
      <c r="I293" s="217">
        <v>62699</v>
      </c>
      <c r="J293" s="217">
        <v>62623</v>
      </c>
    </row>
    <row r="294" spans="1:10" ht="15" customHeight="1" thickBot="1">
      <c r="A294" s="6"/>
      <c r="B294" s="5"/>
      <c r="C294" s="20"/>
      <c r="D294" s="5"/>
      <c r="E294" s="5"/>
      <c r="F294" s="220"/>
      <c r="G294" s="123"/>
      <c r="H294" s="267"/>
      <c r="I294" s="217"/>
      <c r="J294" s="217"/>
    </row>
    <row r="295" spans="1:10" ht="15" customHeight="1" thickBot="1">
      <c r="A295" s="23"/>
      <c r="B295" s="8" t="s">
        <v>143</v>
      </c>
      <c r="C295" s="7"/>
      <c r="D295" s="9"/>
      <c r="E295" s="9"/>
      <c r="F295" s="9"/>
      <c r="G295" s="124">
        <f>G296+G298+G299+G300+G302+G304+G306</f>
        <v>99836</v>
      </c>
      <c r="H295" s="263"/>
      <c r="I295" s="218">
        <f>SUM(I296,I298:I302,I304,I306)</f>
        <v>110848</v>
      </c>
      <c r="J295" s="218">
        <f>SUM(J296,J298:J302,J304,J306)</f>
        <v>117000</v>
      </c>
    </row>
    <row r="296" spans="1:10" ht="15" customHeight="1">
      <c r="A296" s="6"/>
      <c r="B296" s="10" t="s">
        <v>0</v>
      </c>
      <c r="C296" s="16" t="s">
        <v>132</v>
      </c>
      <c r="D296" s="14"/>
      <c r="E296" s="14"/>
      <c r="F296" s="14"/>
      <c r="G296" s="122">
        <f>G297</f>
        <v>15156</v>
      </c>
      <c r="H296" s="264"/>
      <c r="I296" s="217">
        <f>SUM(I297)</f>
        <v>18081</v>
      </c>
      <c r="J296" s="217">
        <f>SUM(J297)</f>
        <v>18081</v>
      </c>
    </row>
    <row r="297" spans="1:10" ht="15" customHeight="1">
      <c r="A297" s="6"/>
      <c r="B297" s="5"/>
      <c r="C297" s="20" t="s">
        <v>3</v>
      </c>
      <c r="D297" s="12" t="s">
        <v>101</v>
      </c>
      <c r="E297" s="12"/>
      <c r="F297" s="12"/>
      <c r="G297" s="121">
        <v>15156</v>
      </c>
      <c r="H297" s="265"/>
      <c r="I297" s="226">
        <v>18081</v>
      </c>
      <c r="J297" s="226">
        <v>18081</v>
      </c>
    </row>
    <row r="298" spans="1:10" ht="15" customHeight="1">
      <c r="A298" s="6"/>
      <c r="B298" s="10" t="s">
        <v>79</v>
      </c>
      <c r="C298" s="75" t="s">
        <v>115</v>
      </c>
      <c r="D298" s="14"/>
      <c r="E298" s="14"/>
      <c r="F298" s="14"/>
      <c r="G298" s="121">
        <v>0</v>
      </c>
      <c r="H298" s="265"/>
      <c r="I298" s="217"/>
      <c r="J298" s="217"/>
    </row>
    <row r="299" spans="1:10" ht="15" customHeight="1">
      <c r="A299" s="6"/>
      <c r="B299" s="10" t="s">
        <v>83</v>
      </c>
      <c r="C299" s="16" t="s">
        <v>119</v>
      </c>
      <c r="D299" s="14"/>
      <c r="E299" s="14"/>
      <c r="F299" s="14"/>
      <c r="G299" s="122">
        <v>0</v>
      </c>
      <c r="H299" s="264"/>
      <c r="I299" s="217"/>
      <c r="J299" s="217"/>
    </row>
    <row r="300" spans="1:10" ht="15" customHeight="1">
      <c r="A300" s="6"/>
      <c r="B300" s="10" t="s">
        <v>85</v>
      </c>
      <c r="C300" s="16" t="s">
        <v>208</v>
      </c>
      <c r="D300" s="14"/>
      <c r="E300" s="14"/>
      <c r="F300" s="14"/>
      <c r="G300" s="122">
        <v>0</v>
      </c>
      <c r="H300" s="264"/>
      <c r="I300" s="217"/>
      <c r="J300" s="217"/>
    </row>
    <row r="301" spans="1:10" ht="15" customHeight="1">
      <c r="A301" s="6"/>
      <c r="B301" s="10"/>
      <c r="C301" s="604" t="s">
        <v>3</v>
      </c>
      <c r="D301" s="14" t="s">
        <v>302</v>
      </c>
      <c r="E301" s="14"/>
      <c r="F301" s="14"/>
      <c r="G301" s="122"/>
      <c r="H301" s="264"/>
      <c r="I301" s="217"/>
      <c r="J301" s="217"/>
    </row>
    <row r="302" spans="1:10" ht="15" customHeight="1">
      <c r="A302" s="6"/>
      <c r="B302" s="10" t="s">
        <v>86</v>
      </c>
      <c r="C302" s="16" t="s">
        <v>209</v>
      </c>
      <c r="D302" s="14"/>
      <c r="E302" s="14"/>
      <c r="F302" s="14"/>
      <c r="G302" s="122">
        <f>G303</f>
        <v>0</v>
      </c>
      <c r="H302" s="264"/>
      <c r="I302" s="217"/>
      <c r="J302" s="217"/>
    </row>
    <row r="303" spans="1:10" ht="15" customHeight="1">
      <c r="A303" s="6"/>
      <c r="B303" s="10"/>
      <c r="C303" s="20" t="s">
        <v>3</v>
      </c>
      <c r="D303" s="12" t="s">
        <v>160</v>
      </c>
      <c r="E303" s="12"/>
      <c r="F303" s="12"/>
      <c r="G303" s="121">
        <v>0</v>
      </c>
      <c r="H303" s="265"/>
      <c r="I303" s="226"/>
      <c r="J303" s="226"/>
    </row>
    <row r="304" spans="1:10" ht="15" customHeight="1">
      <c r="A304" s="6"/>
      <c r="B304" s="10" t="s">
        <v>210</v>
      </c>
      <c r="C304" s="16" t="s">
        <v>129</v>
      </c>
      <c r="D304" s="14"/>
      <c r="E304" s="14"/>
      <c r="F304" s="14"/>
      <c r="G304" s="122">
        <f>G305</f>
        <v>0</v>
      </c>
      <c r="H304" s="264"/>
      <c r="I304" s="217"/>
      <c r="J304" s="217">
        <f>SUM(J305)</f>
        <v>6357</v>
      </c>
    </row>
    <row r="305" spans="1:10" ht="15" customHeight="1">
      <c r="A305" s="6"/>
      <c r="B305" s="5"/>
      <c r="C305" s="20" t="s">
        <v>3</v>
      </c>
      <c r="D305" s="14" t="s">
        <v>130</v>
      </c>
      <c r="E305" s="14"/>
      <c r="F305" s="14"/>
      <c r="G305" s="121">
        <v>0</v>
      </c>
      <c r="H305" s="265"/>
      <c r="I305" s="226"/>
      <c r="J305" s="226">
        <v>6357</v>
      </c>
    </row>
    <row r="306" spans="1:10" ht="15" customHeight="1">
      <c r="A306" s="6"/>
      <c r="B306" s="10" t="s">
        <v>211</v>
      </c>
      <c r="C306" s="16" t="s">
        <v>212</v>
      </c>
      <c r="D306" s="14"/>
      <c r="E306" s="14"/>
      <c r="F306" s="14"/>
      <c r="G306" s="122">
        <v>84680</v>
      </c>
      <c r="H306" s="264"/>
      <c r="I306" s="217">
        <v>92767</v>
      </c>
      <c r="J306" s="217">
        <v>92562</v>
      </c>
    </row>
    <row r="307" spans="1:10" ht="15" customHeight="1" thickBot="1">
      <c r="A307" s="17"/>
      <c r="B307" s="18"/>
      <c r="C307" s="18"/>
      <c r="D307" s="18"/>
      <c r="E307" s="18"/>
      <c r="F307" s="18"/>
      <c r="G307" s="123"/>
      <c r="H307" s="294"/>
      <c r="I307" s="288"/>
      <c r="J307" s="288"/>
    </row>
    <row r="308" spans="1:10" ht="15" customHeight="1" thickBot="1">
      <c r="A308" s="23"/>
      <c r="B308" s="8" t="s">
        <v>92</v>
      </c>
      <c r="C308" s="9"/>
      <c r="D308" s="9"/>
      <c r="E308" s="9"/>
      <c r="F308" s="9"/>
      <c r="G308" s="124">
        <f>G309+G311+G312+G313+G315+G317+G319</f>
        <v>6484</v>
      </c>
      <c r="H308" s="263"/>
      <c r="I308" s="218">
        <f>SUM(I309,I311:I315,I317,I319)</f>
        <v>11815</v>
      </c>
      <c r="J308" s="218">
        <f>SUM(J309,J311:J315,J317,J319)</f>
        <v>7008</v>
      </c>
    </row>
    <row r="309" spans="1:10" s="132" customFormat="1" ht="15" customHeight="1">
      <c r="A309" s="90"/>
      <c r="B309" s="192" t="s">
        <v>0</v>
      </c>
      <c r="C309" s="193" t="s">
        <v>132</v>
      </c>
      <c r="D309" s="193"/>
      <c r="E309" s="193"/>
      <c r="F309" s="193"/>
      <c r="G309" s="194">
        <f>G310</f>
        <v>0</v>
      </c>
      <c r="H309" s="264"/>
      <c r="I309" s="217"/>
      <c r="J309" s="217"/>
    </row>
    <row r="310" spans="1:10" ht="15" customHeight="1">
      <c r="A310" s="6"/>
      <c r="B310" s="5"/>
      <c r="C310" s="20" t="s">
        <v>3</v>
      </c>
      <c r="D310" s="12" t="s">
        <v>101</v>
      </c>
      <c r="E310" s="12"/>
      <c r="F310" s="12"/>
      <c r="G310" s="121"/>
      <c r="H310" s="265"/>
      <c r="I310" s="226"/>
      <c r="J310" s="226"/>
    </row>
    <row r="311" spans="1:10" ht="15" customHeight="1">
      <c r="A311" s="6"/>
      <c r="B311" s="10" t="s">
        <v>79</v>
      </c>
      <c r="C311" s="75" t="s">
        <v>115</v>
      </c>
      <c r="D311" s="14"/>
      <c r="E311" s="14"/>
      <c r="F311" s="14"/>
      <c r="G311" s="121">
        <v>0</v>
      </c>
      <c r="H311" s="265"/>
      <c r="I311" s="217"/>
      <c r="J311" s="217"/>
    </row>
    <row r="312" spans="1:10" ht="15" customHeight="1">
      <c r="A312" s="6"/>
      <c r="B312" s="10" t="s">
        <v>83</v>
      </c>
      <c r="C312" s="16" t="s">
        <v>119</v>
      </c>
      <c r="D312" s="14"/>
      <c r="E312" s="14"/>
      <c r="F312" s="14"/>
      <c r="G312" s="122">
        <v>0</v>
      </c>
      <c r="H312" s="264"/>
      <c r="I312" s="217"/>
      <c r="J312" s="217"/>
    </row>
    <row r="313" spans="1:10" ht="15" customHeight="1">
      <c r="A313" s="6"/>
      <c r="B313" s="10" t="s">
        <v>85</v>
      </c>
      <c r="C313" s="16" t="s">
        <v>208</v>
      </c>
      <c r="D313" s="14"/>
      <c r="E313" s="14"/>
      <c r="F313" s="14"/>
      <c r="G313" s="122">
        <v>0</v>
      </c>
      <c r="H313" s="264"/>
      <c r="I313" s="217"/>
      <c r="J313" s="217"/>
    </row>
    <row r="314" spans="1:10" ht="15" customHeight="1">
      <c r="A314" s="6"/>
      <c r="B314" s="10"/>
      <c r="C314" s="604" t="s">
        <v>3</v>
      </c>
      <c r="D314" s="14" t="s">
        <v>302</v>
      </c>
      <c r="E314" s="14"/>
      <c r="F314" s="14"/>
      <c r="G314" s="122"/>
      <c r="H314" s="264"/>
      <c r="I314" s="217"/>
      <c r="J314" s="217"/>
    </row>
    <row r="315" spans="1:10" ht="15" customHeight="1">
      <c r="A315" s="6"/>
      <c r="B315" s="10" t="s">
        <v>86</v>
      </c>
      <c r="C315" s="16" t="s">
        <v>209</v>
      </c>
      <c r="D315" s="14"/>
      <c r="E315" s="14"/>
      <c r="F315" s="14"/>
      <c r="G315" s="122">
        <f>G316</f>
        <v>0</v>
      </c>
      <c r="H315" s="264"/>
      <c r="I315" s="217"/>
      <c r="J315" s="217"/>
    </row>
    <row r="316" spans="1:10" ht="15" customHeight="1">
      <c r="A316" s="6"/>
      <c r="B316" s="10"/>
      <c r="C316" s="20" t="s">
        <v>3</v>
      </c>
      <c r="D316" s="12" t="s">
        <v>160</v>
      </c>
      <c r="E316" s="12"/>
      <c r="F316" s="12"/>
      <c r="G316" s="121">
        <v>0</v>
      </c>
      <c r="H316" s="265"/>
      <c r="I316" s="226"/>
      <c r="J316" s="226"/>
    </row>
    <row r="317" spans="1:10" ht="15" customHeight="1">
      <c r="A317" s="6"/>
      <c r="B317" s="10" t="s">
        <v>210</v>
      </c>
      <c r="C317" s="16" t="s">
        <v>129</v>
      </c>
      <c r="D317" s="14"/>
      <c r="E317" s="14"/>
      <c r="F317" s="14"/>
      <c r="G317" s="122">
        <f>G318</f>
        <v>0</v>
      </c>
      <c r="H317" s="264"/>
      <c r="I317" s="217"/>
      <c r="J317" s="217">
        <f>SUM(J318)</f>
        <v>1662</v>
      </c>
    </row>
    <row r="318" spans="1:10" ht="15" customHeight="1">
      <c r="A318" s="6"/>
      <c r="B318" s="5"/>
      <c r="C318" s="20" t="s">
        <v>3</v>
      </c>
      <c r="D318" s="14" t="s">
        <v>130</v>
      </c>
      <c r="E318" s="14"/>
      <c r="F318" s="14"/>
      <c r="G318" s="121">
        <v>0</v>
      </c>
      <c r="H318" s="265"/>
      <c r="I318" s="226"/>
      <c r="J318" s="226">
        <v>1662</v>
      </c>
    </row>
    <row r="319" spans="1:10" ht="15" customHeight="1">
      <c r="A319" s="6"/>
      <c r="B319" s="10" t="s">
        <v>211</v>
      </c>
      <c r="C319" s="16" t="s">
        <v>212</v>
      </c>
      <c r="D319" s="14"/>
      <c r="E319" s="14"/>
      <c r="F319" s="14"/>
      <c r="G319" s="122">
        <v>6484</v>
      </c>
      <c r="H319" s="264"/>
      <c r="I319" s="217">
        <v>11815</v>
      </c>
      <c r="J319" s="217">
        <v>5346</v>
      </c>
    </row>
    <row r="320" spans="1:10" ht="15" customHeight="1" thickBot="1">
      <c r="A320" s="17"/>
      <c r="B320" s="18"/>
      <c r="C320" s="184"/>
      <c r="D320" s="18"/>
      <c r="E320" s="18"/>
      <c r="F320" s="18"/>
      <c r="G320" s="123"/>
      <c r="H320" s="266"/>
      <c r="I320" s="225"/>
      <c r="J320" s="225"/>
    </row>
    <row r="321" spans="1:10" ht="15" customHeight="1" thickBot="1">
      <c r="A321" s="23"/>
      <c r="B321" s="8" t="s">
        <v>614</v>
      </c>
      <c r="C321" s="9"/>
      <c r="D321" s="9"/>
      <c r="E321" s="9"/>
      <c r="F321" s="9"/>
      <c r="G321" s="124">
        <f>G324+G326+G327+G328+G330+G332+G335</f>
        <v>191002</v>
      </c>
      <c r="H321" s="263"/>
      <c r="I321" s="218"/>
      <c r="J321" s="218">
        <f>SUM(J322)</f>
        <v>29639</v>
      </c>
    </row>
    <row r="322" spans="1:10" ht="15" customHeight="1">
      <c r="A322" s="6"/>
      <c r="B322" s="10" t="s">
        <v>211</v>
      </c>
      <c r="C322" s="16" t="s">
        <v>212</v>
      </c>
      <c r="D322" s="14"/>
      <c r="E322" s="14"/>
      <c r="F322" s="14"/>
      <c r="G322" s="122">
        <v>6484</v>
      </c>
      <c r="H322" s="264"/>
      <c r="I322" s="217"/>
      <c r="J322" s="217">
        <v>29639</v>
      </c>
    </row>
    <row r="323" spans="1:10" ht="15" customHeight="1" thickBot="1">
      <c r="A323" s="17"/>
      <c r="B323" s="189"/>
      <c r="C323" s="190"/>
      <c r="D323" s="18"/>
      <c r="E323" s="18"/>
      <c r="F323" s="18"/>
      <c r="G323" s="297"/>
      <c r="H323" s="295"/>
      <c r="I323" s="288"/>
      <c r="J323" s="288"/>
    </row>
    <row r="324" spans="1:10" ht="15" customHeight="1" thickBot="1">
      <c r="A324" s="23" t="s">
        <v>80</v>
      </c>
      <c r="B324" s="9"/>
      <c r="C324" s="9"/>
      <c r="D324" s="9"/>
      <c r="E324" s="9"/>
      <c r="F324" s="9"/>
      <c r="G324" s="124">
        <f>G325+G327+G328+G329+G331+G334+G336</f>
        <v>177655</v>
      </c>
      <c r="H324" s="263"/>
      <c r="I324" s="218">
        <f>SUM(I325,I331,I334,I336)</f>
        <v>172341</v>
      </c>
      <c r="J324" s="218">
        <f>SUM(J325,J331,J334,J336)</f>
        <v>177523</v>
      </c>
    </row>
    <row r="325" spans="1:10" ht="15" customHeight="1">
      <c r="A325" s="6"/>
      <c r="B325" s="10" t="s">
        <v>0</v>
      </c>
      <c r="C325" s="16" t="s">
        <v>132</v>
      </c>
      <c r="D325" s="14"/>
      <c r="E325" s="14"/>
      <c r="F325" s="14"/>
      <c r="G325" s="122">
        <f>G326</f>
        <v>13347</v>
      </c>
      <c r="H325" s="264"/>
      <c r="I325" s="217">
        <f>SUM(I326)</f>
        <v>12418</v>
      </c>
      <c r="J325" s="217">
        <f>SUM(J326)</f>
        <v>12418</v>
      </c>
    </row>
    <row r="326" spans="1:10" ht="15" customHeight="1">
      <c r="A326" s="6"/>
      <c r="B326" s="5"/>
      <c r="C326" s="20" t="s">
        <v>3</v>
      </c>
      <c r="D326" s="12" t="s">
        <v>101</v>
      </c>
      <c r="E326" s="12"/>
      <c r="F326" s="12"/>
      <c r="G326" s="121">
        <v>13347</v>
      </c>
      <c r="H326" s="265"/>
      <c r="I326" s="226">
        <v>12418</v>
      </c>
      <c r="J326" s="226">
        <v>12418</v>
      </c>
    </row>
    <row r="327" spans="1:10" ht="15" customHeight="1">
      <c r="A327" s="6"/>
      <c r="B327" s="10" t="s">
        <v>79</v>
      </c>
      <c r="C327" s="75" t="s">
        <v>115</v>
      </c>
      <c r="D327" s="14"/>
      <c r="E327" s="14"/>
      <c r="F327" s="14"/>
      <c r="G327" s="121">
        <v>0</v>
      </c>
      <c r="H327" s="265"/>
      <c r="I327" s="217"/>
      <c r="J327" s="217"/>
    </row>
    <row r="328" spans="1:10" ht="15" customHeight="1">
      <c r="A328" s="6"/>
      <c r="B328" s="10" t="s">
        <v>83</v>
      </c>
      <c r="C328" s="16" t="s">
        <v>119</v>
      </c>
      <c r="D328" s="14"/>
      <c r="E328" s="14"/>
      <c r="F328" s="14"/>
      <c r="G328" s="122">
        <v>0</v>
      </c>
      <c r="H328" s="264"/>
      <c r="I328" s="217"/>
      <c r="J328" s="217"/>
    </row>
    <row r="329" spans="1:10" ht="15" customHeight="1">
      <c r="A329" s="6"/>
      <c r="B329" s="10" t="s">
        <v>85</v>
      </c>
      <c r="C329" s="16" t="s">
        <v>208</v>
      </c>
      <c r="D329" s="14"/>
      <c r="E329" s="14"/>
      <c r="F329" s="14"/>
      <c r="G329" s="122">
        <v>0</v>
      </c>
      <c r="H329" s="264"/>
      <c r="I329" s="217"/>
      <c r="J329" s="217"/>
    </row>
    <row r="330" spans="1:10" ht="15" customHeight="1">
      <c r="A330" s="6"/>
      <c r="B330" s="10"/>
      <c r="C330" s="604" t="s">
        <v>3</v>
      </c>
      <c r="D330" s="14" t="s">
        <v>302</v>
      </c>
      <c r="E330" s="14"/>
      <c r="F330" s="14"/>
      <c r="G330" s="122"/>
      <c r="H330" s="264"/>
      <c r="I330" s="217"/>
      <c r="J330" s="217"/>
    </row>
    <row r="331" spans="1:10" ht="15" customHeight="1">
      <c r="A331" s="6"/>
      <c r="B331" s="10" t="s">
        <v>86</v>
      </c>
      <c r="C331" s="16" t="s">
        <v>209</v>
      </c>
      <c r="D331" s="14"/>
      <c r="E331" s="14"/>
      <c r="F331" s="14"/>
      <c r="G331" s="122">
        <f>G332</f>
        <v>0</v>
      </c>
      <c r="H331" s="264"/>
      <c r="I331" s="217"/>
      <c r="J331" s="217">
        <f>SUM(J332:J333)</f>
        <v>855</v>
      </c>
    </row>
    <row r="332" spans="1:10" ht="15" customHeight="1">
      <c r="A332" s="6"/>
      <c r="B332" s="10"/>
      <c r="C332" s="20" t="s">
        <v>3</v>
      </c>
      <c r="D332" s="12" t="s">
        <v>160</v>
      </c>
      <c r="E332" s="12"/>
      <c r="F332" s="12"/>
      <c r="G332" s="121">
        <v>0</v>
      </c>
      <c r="H332" s="265"/>
      <c r="I332" s="226"/>
      <c r="J332" s="226">
        <v>150</v>
      </c>
    </row>
    <row r="333" spans="1:10" ht="15" customHeight="1">
      <c r="A333" s="6"/>
      <c r="B333" s="10"/>
      <c r="C333" s="20" t="s">
        <v>7</v>
      </c>
      <c r="D333" s="14" t="s">
        <v>125</v>
      </c>
      <c r="E333" s="14"/>
      <c r="F333" s="14"/>
      <c r="G333" s="121"/>
      <c r="H333" s="265"/>
      <c r="I333" s="226"/>
      <c r="J333" s="226">
        <v>705</v>
      </c>
    </row>
    <row r="334" spans="1:10" ht="15" customHeight="1">
      <c r="A334" s="6"/>
      <c r="B334" s="10" t="s">
        <v>210</v>
      </c>
      <c r="C334" s="16" t="s">
        <v>129</v>
      </c>
      <c r="D334" s="14"/>
      <c r="E334" s="14"/>
      <c r="F334" s="14"/>
      <c r="G334" s="122">
        <f>G335</f>
        <v>0</v>
      </c>
      <c r="H334" s="264"/>
      <c r="I334" s="217"/>
      <c r="J334" s="217">
        <f>SUM(J335)</f>
        <v>6204</v>
      </c>
    </row>
    <row r="335" spans="1:10" ht="15" customHeight="1">
      <c r="A335" s="6"/>
      <c r="B335" s="5"/>
      <c r="C335" s="20" t="s">
        <v>3</v>
      </c>
      <c r="D335" s="14" t="s">
        <v>130</v>
      </c>
      <c r="E335" s="14"/>
      <c r="F335" s="14"/>
      <c r="G335" s="121">
        <v>0</v>
      </c>
      <c r="H335" s="265"/>
      <c r="I335" s="226"/>
      <c r="J335" s="226">
        <v>6204</v>
      </c>
    </row>
    <row r="336" spans="1:10" ht="15" customHeight="1">
      <c r="A336" s="6"/>
      <c r="B336" s="10" t="s">
        <v>211</v>
      </c>
      <c r="C336" s="16" t="s">
        <v>212</v>
      </c>
      <c r="D336" s="14"/>
      <c r="E336" s="14"/>
      <c r="F336" s="14"/>
      <c r="G336" s="122">
        <v>164308</v>
      </c>
      <c r="H336" s="264"/>
      <c r="I336" s="217">
        <v>159923</v>
      </c>
      <c r="J336" s="217">
        <v>158046</v>
      </c>
    </row>
    <row r="337" spans="1:10" s="114" customFormat="1" ht="15" customHeight="1" thickBot="1">
      <c r="A337" s="112"/>
      <c r="B337" s="113"/>
      <c r="C337" s="113"/>
      <c r="D337" s="113"/>
      <c r="E337" s="115"/>
      <c r="F337" s="219"/>
      <c r="G337" s="136"/>
      <c r="H337" s="271"/>
      <c r="I337" s="217"/>
      <c r="J337" s="217"/>
    </row>
    <row r="338" spans="1:10" ht="15" customHeight="1" thickBot="1">
      <c r="A338" s="23" t="s">
        <v>84</v>
      </c>
      <c r="B338" s="9"/>
      <c r="C338" s="9"/>
      <c r="D338" s="9"/>
      <c r="E338" s="9"/>
      <c r="F338" s="9"/>
      <c r="G338" s="124">
        <f>G339+G341+G342+G343+G345+G347+G349</f>
        <v>231325</v>
      </c>
      <c r="H338" s="263"/>
      <c r="I338" s="218">
        <f>SUM(I339,I341:I345,I347,I349)</f>
        <v>226867</v>
      </c>
      <c r="J338" s="218">
        <f>SUM(J339,J341:J345,J347,J349)</f>
        <v>232235</v>
      </c>
    </row>
    <row r="339" spans="1:10" ht="15" customHeight="1">
      <c r="A339" s="6"/>
      <c r="B339" s="10" t="s">
        <v>0</v>
      </c>
      <c r="C339" s="16" t="s">
        <v>132</v>
      </c>
      <c r="D339" s="14"/>
      <c r="E339" s="14"/>
      <c r="F339" s="14"/>
      <c r="G339" s="122">
        <f>G340</f>
        <v>12965</v>
      </c>
      <c r="H339" s="264"/>
      <c r="I339" s="217">
        <f>SUM(I340)</f>
        <v>15269</v>
      </c>
      <c r="J339" s="217">
        <f>SUM(J340)</f>
        <v>15269</v>
      </c>
    </row>
    <row r="340" spans="1:10" ht="15" customHeight="1">
      <c r="A340" s="6"/>
      <c r="B340" s="5"/>
      <c r="C340" s="20" t="s">
        <v>3</v>
      </c>
      <c r="D340" s="12" t="s">
        <v>101</v>
      </c>
      <c r="E340" s="12"/>
      <c r="F340" s="12"/>
      <c r="G340" s="121">
        <v>12965</v>
      </c>
      <c r="H340" s="265"/>
      <c r="I340" s="226">
        <v>15269</v>
      </c>
      <c r="J340" s="226">
        <v>15269</v>
      </c>
    </row>
    <row r="341" spans="1:10" s="132" customFormat="1" ht="15" customHeight="1">
      <c r="A341" s="133"/>
      <c r="B341" s="10" t="s">
        <v>79</v>
      </c>
      <c r="C341" s="75" t="s">
        <v>115</v>
      </c>
      <c r="D341" s="16"/>
      <c r="E341" s="16"/>
      <c r="F341" s="16"/>
      <c r="G341" s="122">
        <v>0</v>
      </c>
      <c r="H341" s="264"/>
      <c r="I341" s="217"/>
      <c r="J341" s="217"/>
    </row>
    <row r="342" spans="1:10" s="132" customFormat="1" ht="15" customHeight="1">
      <c r="A342" s="133"/>
      <c r="B342" s="10" t="s">
        <v>83</v>
      </c>
      <c r="C342" s="16" t="s">
        <v>119</v>
      </c>
      <c r="D342" s="16"/>
      <c r="E342" s="16"/>
      <c r="F342" s="16"/>
      <c r="G342" s="122">
        <v>0</v>
      </c>
      <c r="H342" s="264"/>
      <c r="I342" s="217"/>
      <c r="J342" s="217"/>
    </row>
    <row r="343" spans="1:10" s="132" customFormat="1" ht="15" customHeight="1">
      <c r="A343" s="133"/>
      <c r="B343" s="10" t="s">
        <v>85</v>
      </c>
      <c r="C343" s="16" t="s">
        <v>208</v>
      </c>
      <c r="D343" s="16"/>
      <c r="E343" s="16"/>
      <c r="F343" s="16"/>
      <c r="G343" s="122">
        <v>0</v>
      </c>
      <c r="H343" s="264"/>
      <c r="I343" s="217"/>
      <c r="J343" s="217"/>
    </row>
    <row r="344" spans="1:10" s="132" customFormat="1" ht="15" customHeight="1">
      <c r="A344" s="133"/>
      <c r="B344" s="10"/>
      <c r="C344" s="604" t="s">
        <v>3</v>
      </c>
      <c r="D344" s="14" t="s">
        <v>302</v>
      </c>
      <c r="E344" s="16"/>
      <c r="F344" s="16"/>
      <c r="G344" s="122"/>
      <c r="H344" s="264"/>
      <c r="I344" s="217"/>
      <c r="J344" s="217"/>
    </row>
    <row r="345" spans="1:10" s="132" customFormat="1" ht="15" customHeight="1">
      <c r="A345" s="133"/>
      <c r="B345" s="10" t="s">
        <v>86</v>
      </c>
      <c r="C345" s="16" t="s">
        <v>209</v>
      </c>
      <c r="D345" s="16"/>
      <c r="E345" s="16"/>
      <c r="F345" s="16"/>
      <c r="G345" s="122">
        <f>G346</f>
        <v>0</v>
      </c>
      <c r="H345" s="264"/>
      <c r="I345" s="217"/>
      <c r="J345" s="217">
        <f>SUM(J346:J346)</f>
        <v>344</v>
      </c>
    </row>
    <row r="346" spans="1:10" ht="15" customHeight="1">
      <c r="A346" s="6"/>
      <c r="B346" s="10"/>
      <c r="C346" s="20" t="s">
        <v>3</v>
      </c>
      <c r="D346" s="12" t="s">
        <v>160</v>
      </c>
      <c r="E346" s="12"/>
      <c r="F346" s="12"/>
      <c r="G346" s="121">
        <v>0</v>
      </c>
      <c r="H346" s="265"/>
      <c r="I346" s="226"/>
      <c r="J346" s="226">
        <v>344</v>
      </c>
    </row>
    <row r="347" spans="1:10" ht="15" customHeight="1">
      <c r="A347" s="6"/>
      <c r="B347" s="10" t="s">
        <v>210</v>
      </c>
      <c r="C347" s="16" t="s">
        <v>129</v>
      </c>
      <c r="D347" s="14"/>
      <c r="E347" s="14"/>
      <c r="F347" s="14"/>
      <c r="G347" s="122">
        <f>G348</f>
        <v>0</v>
      </c>
      <c r="H347" s="264"/>
      <c r="I347" s="217"/>
      <c r="J347" s="217">
        <f>SUM(J348)</f>
        <v>8346</v>
      </c>
    </row>
    <row r="348" spans="1:10" ht="15" customHeight="1">
      <c r="A348" s="6"/>
      <c r="B348" s="5"/>
      <c r="C348" s="20" t="s">
        <v>3</v>
      </c>
      <c r="D348" s="14" t="s">
        <v>130</v>
      </c>
      <c r="E348" s="14"/>
      <c r="F348" s="14"/>
      <c r="G348" s="121">
        <v>0</v>
      </c>
      <c r="H348" s="265"/>
      <c r="I348" s="226"/>
      <c r="J348" s="226">
        <v>8346</v>
      </c>
    </row>
    <row r="349" spans="1:10" ht="15" customHeight="1">
      <c r="A349" s="6"/>
      <c r="B349" s="10" t="s">
        <v>211</v>
      </c>
      <c r="C349" s="16" t="s">
        <v>212</v>
      </c>
      <c r="D349" s="14"/>
      <c r="E349" s="14"/>
      <c r="F349" s="14"/>
      <c r="G349" s="122">
        <v>218360</v>
      </c>
      <c r="H349" s="264"/>
      <c r="I349" s="217">
        <v>211598</v>
      </c>
      <c r="J349" s="217">
        <v>208276</v>
      </c>
    </row>
    <row r="350" spans="1:10" ht="15" customHeight="1" thickBot="1">
      <c r="A350" s="17"/>
      <c r="B350" s="18"/>
      <c r="C350" s="18"/>
      <c r="D350" s="18"/>
      <c r="E350" s="18"/>
      <c r="F350" s="18"/>
      <c r="G350" s="123"/>
      <c r="H350" s="266"/>
      <c r="I350" s="225"/>
      <c r="J350" s="225"/>
    </row>
    <row r="351" spans="1:10" ht="15" customHeight="1" thickBot="1">
      <c r="A351" s="23" t="s">
        <v>87</v>
      </c>
      <c r="B351" s="9"/>
      <c r="C351" s="9"/>
      <c r="D351" s="9"/>
      <c r="E351" s="9"/>
      <c r="F351" s="9"/>
      <c r="G351" s="124">
        <f>G352+G354+G355+G356+G359+G362+G364</f>
        <v>95640</v>
      </c>
      <c r="H351" s="263"/>
      <c r="I351" s="218">
        <f>SUM(I352,I354:I356,I359,I362,I364)</f>
        <v>92579</v>
      </c>
      <c r="J351" s="218">
        <f>SUM(J352,J354:J356,J359,J362,J364)</f>
        <v>96360</v>
      </c>
    </row>
    <row r="352" spans="1:10" ht="15" customHeight="1">
      <c r="A352" s="6"/>
      <c r="B352" s="10" t="s">
        <v>0</v>
      </c>
      <c r="C352" s="16" t="s">
        <v>132</v>
      </c>
      <c r="D352" s="14"/>
      <c r="E352" s="14"/>
      <c r="F352" s="14"/>
      <c r="G352" s="122">
        <f>G353</f>
        <v>7566</v>
      </c>
      <c r="H352" s="264"/>
      <c r="I352" s="217">
        <f>SUM(I353)</f>
        <v>7916</v>
      </c>
      <c r="J352" s="217">
        <f>SUM(J353)</f>
        <v>7916</v>
      </c>
    </row>
    <row r="353" spans="1:10" ht="15" customHeight="1">
      <c r="A353" s="6"/>
      <c r="B353" s="5"/>
      <c r="C353" s="20" t="s">
        <v>3</v>
      </c>
      <c r="D353" s="12" t="s">
        <v>101</v>
      </c>
      <c r="E353" s="12"/>
      <c r="F353" s="12"/>
      <c r="G353" s="121">
        <v>7566</v>
      </c>
      <c r="H353" s="265"/>
      <c r="I353" s="226">
        <v>7916</v>
      </c>
      <c r="J353" s="226">
        <v>7916</v>
      </c>
    </row>
    <row r="354" spans="1:10" s="132" customFormat="1" ht="15" customHeight="1">
      <c r="A354" s="133"/>
      <c r="B354" s="10" t="s">
        <v>79</v>
      </c>
      <c r="C354" s="75" t="s">
        <v>115</v>
      </c>
      <c r="D354" s="16"/>
      <c r="E354" s="16"/>
      <c r="F354" s="16"/>
      <c r="G354" s="122">
        <v>0</v>
      </c>
      <c r="H354" s="264"/>
      <c r="I354" s="217"/>
      <c r="J354" s="217"/>
    </row>
    <row r="355" spans="1:10" s="132" customFormat="1" ht="15" customHeight="1">
      <c r="A355" s="133"/>
      <c r="B355" s="10" t="s">
        <v>83</v>
      </c>
      <c r="C355" s="16" t="s">
        <v>119</v>
      </c>
      <c r="D355" s="16"/>
      <c r="E355" s="16"/>
      <c r="F355" s="16"/>
      <c r="G355" s="122">
        <v>0</v>
      </c>
      <c r="H355" s="264"/>
      <c r="I355" s="217"/>
      <c r="J355" s="217"/>
    </row>
    <row r="356" spans="1:10" s="132" customFormat="1" ht="15" customHeight="1">
      <c r="A356" s="133"/>
      <c r="B356" s="10" t="s">
        <v>85</v>
      </c>
      <c r="C356" s="16" t="s">
        <v>208</v>
      </c>
      <c r="D356" s="16"/>
      <c r="E356" s="16"/>
      <c r="F356" s="16"/>
      <c r="G356" s="122">
        <v>0</v>
      </c>
      <c r="H356" s="264"/>
      <c r="I356" s="217"/>
      <c r="J356" s="217"/>
    </row>
    <row r="357" spans="1:10" s="132" customFormat="1" ht="15" customHeight="1">
      <c r="A357" s="133"/>
      <c r="B357" s="10"/>
      <c r="C357" s="604" t="s">
        <v>3</v>
      </c>
      <c r="D357" s="14" t="s">
        <v>302</v>
      </c>
      <c r="E357" s="16"/>
      <c r="F357" s="16"/>
      <c r="G357" s="122"/>
      <c r="H357" s="264"/>
      <c r="I357" s="217"/>
      <c r="J357" s="217"/>
    </row>
    <row r="358" spans="1:10" ht="15" customHeight="1">
      <c r="A358" s="6"/>
      <c r="B358" s="20"/>
      <c r="C358" s="20" t="s">
        <v>7</v>
      </c>
      <c r="D358" s="12" t="s">
        <v>401</v>
      </c>
      <c r="E358" s="12"/>
      <c r="F358" s="12"/>
      <c r="G358" s="121">
        <v>0</v>
      </c>
      <c r="H358" s="265"/>
      <c r="I358" s="226"/>
      <c r="J358" s="226"/>
    </row>
    <row r="359" spans="1:10" s="132" customFormat="1" ht="15" customHeight="1">
      <c r="A359" s="133"/>
      <c r="B359" s="10" t="s">
        <v>86</v>
      </c>
      <c r="C359" s="16" t="s">
        <v>209</v>
      </c>
      <c r="D359" s="16"/>
      <c r="E359" s="16"/>
      <c r="F359" s="16"/>
      <c r="G359" s="122">
        <f>G361</f>
        <v>0</v>
      </c>
      <c r="H359" s="264"/>
      <c r="I359" s="217"/>
      <c r="J359" s="217">
        <f>SUM(J360:J361)</f>
        <v>1164</v>
      </c>
    </row>
    <row r="360" spans="1:10" s="132" customFormat="1" ht="15" customHeight="1">
      <c r="A360" s="133"/>
      <c r="B360" s="10"/>
      <c r="C360" s="20" t="s">
        <v>3</v>
      </c>
      <c r="D360" s="14" t="s">
        <v>160</v>
      </c>
      <c r="E360" s="16"/>
      <c r="F360" s="16"/>
      <c r="G360" s="122"/>
      <c r="H360" s="264"/>
      <c r="I360" s="226"/>
      <c r="J360" s="226">
        <v>353</v>
      </c>
    </row>
    <row r="361" spans="1:10" ht="15" customHeight="1">
      <c r="A361" s="6"/>
      <c r="B361" s="10"/>
      <c r="C361" s="20" t="s">
        <v>7</v>
      </c>
      <c r="D361" s="12" t="s">
        <v>125</v>
      </c>
      <c r="E361" s="12"/>
      <c r="F361" s="91"/>
      <c r="G361" s="121">
        <v>0</v>
      </c>
      <c r="H361" s="265"/>
      <c r="I361" s="226"/>
      <c r="J361" s="226">
        <v>811</v>
      </c>
    </row>
    <row r="362" spans="1:10" ht="15" customHeight="1">
      <c r="A362" s="6"/>
      <c r="B362" s="10" t="s">
        <v>210</v>
      </c>
      <c r="C362" s="16" t="s">
        <v>129</v>
      </c>
      <c r="D362" s="14"/>
      <c r="E362" s="14"/>
      <c r="F362" s="14"/>
      <c r="G362" s="122">
        <f>G363</f>
        <v>0</v>
      </c>
      <c r="H362" s="264"/>
      <c r="I362" s="217"/>
      <c r="J362" s="217">
        <f>SUM(J363)</f>
        <v>3867</v>
      </c>
    </row>
    <row r="363" spans="1:10" ht="15" customHeight="1">
      <c r="A363" s="6"/>
      <c r="B363" s="5"/>
      <c r="C363" s="20" t="s">
        <v>3</v>
      </c>
      <c r="D363" s="14" t="s">
        <v>130</v>
      </c>
      <c r="E363" s="14"/>
      <c r="F363" s="14"/>
      <c r="G363" s="121">
        <v>0</v>
      </c>
      <c r="H363" s="265"/>
      <c r="I363" s="226"/>
      <c r="J363" s="226">
        <v>3867</v>
      </c>
    </row>
    <row r="364" spans="1:10" ht="15" customHeight="1">
      <c r="A364" s="6"/>
      <c r="B364" s="10" t="s">
        <v>211</v>
      </c>
      <c r="C364" s="16" t="s">
        <v>212</v>
      </c>
      <c r="D364" s="14"/>
      <c r="E364" s="14"/>
      <c r="F364" s="14"/>
      <c r="G364" s="122">
        <v>88074</v>
      </c>
      <c r="H364" s="264"/>
      <c r="I364" s="217">
        <v>84663</v>
      </c>
      <c r="J364" s="217">
        <v>83413</v>
      </c>
    </row>
    <row r="365" spans="1:10" ht="15" customHeight="1" thickBot="1">
      <c r="A365" s="6"/>
      <c r="B365" s="5"/>
      <c r="C365" s="5"/>
      <c r="D365" s="5"/>
      <c r="E365" s="5"/>
      <c r="F365" s="5"/>
      <c r="G365" s="128"/>
      <c r="H365" s="267"/>
      <c r="I365" s="217"/>
      <c r="J365" s="217"/>
    </row>
    <row r="366" spans="1:10" ht="15" customHeight="1" thickBot="1">
      <c r="A366" s="23" t="s">
        <v>241</v>
      </c>
      <c r="B366" s="9"/>
      <c r="C366" s="9"/>
      <c r="D366" s="9"/>
      <c r="E366" s="9"/>
      <c r="F366" s="9"/>
      <c r="G366" s="124">
        <f>G367+G369+G370+G371+G373+G376+G378</f>
        <v>125169</v>
      </c>
      <c r="H366" s="263"/>
      <c r="I366" s="218">
        <f>SUM(I367,I369:I373,I376,I378)</f>
        <v>163915</v>
      </c>
      <c r="J366" s="218">
        <f>SUM(J367,J371,J376,J378)</f>
        <v>169107</v>
      </c>
    </row>
    <row r="367" spans="1:10" ht="15" customHeight="1">
      <c r="A367" s="6"/>
      <c r="B367" s="10" t="s">
        <v>0</v>
      </c>
      <c r="C367" s="16" t="s">
        <v>132</v>
      </c>
      <c r="D367" s="14"/>
      <c r="E367" s="14"/>
      <c r="F367" s="14"/>
      <c r="G367" s="122">
        <f>G368</f>
        <v>10360</v>
      </c>
      <c r="H367" s="264"/>
      <c r="I367" s="217">
        <f>SUM(I368)</f>
        <v>32879</v>
      </c>
      <c r="J367" s="217">
        <f>SUM(J368)</f>
        <v>34538</v>
      </c>
    </row>
    <row r="368" spans="1:10" ht="15" customHeight="1">
      <c r="A368" s="6"/>
      <c r="B368" s="5"/>
      <c r="C368" s="20" t="s">
        <v>3</v>
      </c>
      <c r="D368" s="12" t="s">
        <v>101</v>
      </c>
      <c r="E368" s="12"/>
      <c r="F368" s="12"/>
      <c r="G368" s="121">
        <v>10360</v>
      </c>
      <c r="H368" s="265"/>
      <c r="I368" s="226">
        <v>32879</v>
      </c>
      <c r="J368" s="226">
        <v>34538</v>
      </c>
    </row>
    <row r="369" spans="1:10" ht="15" customHeight="1">
      <c r="A369" s="6"/>
      <c r="B369" s="10" t="s">
        <v>79</v>
      </c>
      <c r="C369" s="75" t="s">
        <v>115</v>
      </c>
      <c r="D369" s="14"/>
      <c r="E369" s="14"/>
      <c r="F369" s="14"/>
      <c r="G369" s="121">
        <v>0</v>
      </c>
      <c r="H369" s="265"/>
      <c r="I369" s="217"/>
      <c r="J369" s="217"/>
    </row>
    <row r="370" spans="1:10" ht="15" customHeight="1">
      <c r="A370" s="6"/>
      <c r="B370" s="10" t="s">
        <v>83</v>
      </c>
      <c r="C370" s="16" t="s">
        <v>119</v>
      </c>
      <c r="D370" s="14"/>
      <c r="E370" s="14"/>
      <c r="F370" s="14"/>
      <c r="G370" s="122">
        <v>0</v>
      </c>
      <c r="H370" s="264"/>
      <c r="I370" s="217"/>
      <c r="J370" s="217"/>
    </row>
    <row r="371" spans="1:10" ht="15" customHeight="1">
      <c r="A371" s="6"/>
      <c r="B371" s="10" t="s">
        <v>85</v>
      </c>
      <c r="C371" s="16" t="s">
        <v>208</v>
      </c>
      <c r="D371" s="14"/>
      <c r="E371" s="14"/>
      <c r="F371" s="14"/>
      <c r="G371" s="122">
        <v>0</v>
      </c>
      <c r="H371" s="264"/>
      <c r="I371" s="217"/>
      <c r="J371" s="217">
        <f>SUM(J372)</f>
        <v>45</v>
      </c>
    </row>
    <row r="372" spans="1:10" ht="15" customHeight="1">
      <c r="A372" s="6"/>
      <c r="B372" s="10"/>
      <c r="C372" s="604" t="s">
        <v>3</v>
      </c>
      <c r="D372" s="14" t="s">
        <v>302</v>
      </c>
      <c r="E372" s="14"/>
      <c r="F372" s="14"/>
      <c r="G372" s="122"/>
      <c r="H372" s="264"/>
      <c r="I372" s="217"/>
      <c r="J372" s="226">
        <v>45</v>
      </c>
    </row>
    <row r="373" spans="1:10" ht="15" customHeight="1">
      <c r="A373" s="6"/>
      <c r="B373" s="10" t="s">
        <v>86</v>
      </c>
      <c r="C373" s="16" t="s">
        <v>209</v>
      </c>
      <c r="D373" s="14"/>
      <c r="E373" s="14"/>
      <c r="F373" s="14"/>
      <c r="G373" s="122">
        <f>G374</f>
        <v>0</v>
      </c>
      <c r="H373" s="264"/>
      <c r="I373" s="217"/>
      <c r="J373" s="217"/>
    </row>
    <row r="374" spans="1:10" ht="15" customHeight="1">
      <c r="A374" s="6"/>
      <c r="B374" s="10"/>
      <c r="C374" s="20" t="s">
        <v>3</v>
      </c>
      <c r="D374" s="14" t="s">
        <v>124</v>
      </c>
      <c r="E374" s="14"/>
      <c r="F374" s="14"/>
      <c r="G374" s="122">
        <v>0</v>
      </c>
      <c r="H374" s="264"/>
      <c r="I374" s="226"/>
      <c r="J374" s="226"/>
    </row>
    <row r="375" spans="1:10" ht="15" customHeight="1">
      <c r="A375" s="6"/>
      <c r="B375" s="10"/>
      <c r="C375" s="20" t="s">
        <v>7</v>
      </c>
      <c r="D375" s="12" t="s">
        <v>535</v>
      </c>
      <c r="E375" s="12"/>
      <c r="F375" s="12"/>
      <c r="G375" s="121">
        <v>0</v>
      </c>
      <c r="H375" s="265"/>
      <c r="I375" s="226"/>
      <c r="J375" s="226"/>
    </row>
    <row r="376" spans="1:10" ht="15" customHeight="1">
      <c r="A376" s="6"/>
      <c r="B376" s="10" t="s">
        <v>210</v>
      </c>
      <c r="C376" s="16" t="s">
        <v>129</v>
      </c>
      <c r="D376" s="14"/>
      <c r="E376" s="14"/>
      <c r="F376" s="14"/>
      <c r="G376" s="122">
        <f>G377</f>
        <v>0</v>
      </c>
      <c r="H376" s="264"/>
      <c r="I376" s="217"/>
      <c r="J376" s="217">
        <f>SUM(J377)</f>
        <v>5180</v>
      </c>
    </row>
    <row r="377" spans="1:10" ht="15" customHeight="1">
      <c r="A377" s="6"/>
      <c r="B377" s="5"/>
      <c r="C377" s="20" t="s">
        <v>3</v>
      </c>
      <c r="D377" s="14" t="s">
        <v>130</v>
      </c>
      <c r="E377" s="14"/>
      <c r="F377" s="14"/>
      <c r="G377" s="121">
        <v>0</v>
      </c>
      <c r="H377" s="265"/>
      <c r="I377" s="226"/>
      <c r="J377" s="226">
        <v>5180</v>
      </c>
    </row>
    <row r="378" spans="1:10" ht="15" customHeight="1">
      <c r="A378" s="6"/>
      <c r="B378" s="10" t="s">
        <v>211</v>
      </c>
      <c r="C378" s="16" t="s">
        <v>212</v>
      </c>
      <c r="D378" s="14"/>
      <c r="E378" s="14"/>
      <c r="F378" s="14"/>
      <c r="G378" s="122">
        <v>114809</v>
      </c>
      <c r="H378" s="264"/>
      <c r="I378" s="217">
        <v>131036</v>
      </c>
      <c r="J378" s="217">
        <v>129344</v>
      </c>
    </row>
    <row r="379" spans="1:10" ht="15" customHeight="1" thickBot="1">
      <c r="A379" s="17"/>
      <c r="B379" s="18"/>
      <c r="C379" s="18"/>
      <c r="D379" s="18"/>
      <c r="E379" s="18"/>
      <c r="F379" s="227"/>
      <c r="G379" s="123"/>
      <c r="H379" s="294"/>
      <c r="I379" s="288"/>
      <c r="J379" s="288"/>
    </row>
    <row r="380" spans="1:10" ht="15" customHeight="1" thickBot="1">
      <c r="A380" s="23" t="s">
        <v>322</v>
      </c>
      <c r="B380" s="9"/>
      <c r="C380" s="9"/>
      <c r="D380" s="9"/>
      <c r="E380" s="9"/>
      <c r="F380" s="9"/>
      <c r="G380" s="124">
        <f>G381+G383+G384+G385+G387+G389+G391</f>
        <v>64228</v>
      </c>
      <c r="H380" s="263"/>
      <c r="I380" s="218">
        <f>SUM(I381,I383:I387,I389,I391)</f>
        <v>80562</v>
      </c>
      <c r="J380" s="218">
        <f>SUM(J381,J383:J387,J389,J391)</f>
        <v>83846</v>
      </c>
    </row>
    <row r="381" spans="1:10" ht="15" customHeight="1">
      <c r="A381" s="6"/>
      <c r="B381" s="10" t="s">
        <v>0</v>
      </c>
      <c r="C381" s="16" t="s">
        <v>132</v>
      </c>
      <c r="D381" s="14"/>
      <c r="E381" s="14"/>
      <c r="F381" s="14"/>
      <c r="G381" s="122">
        <f>G382</f>
        <v>3308</v>
      </c>
      <c r="H381" s="264"/>
      <c r="I381" s="217">
        <f>SUM(I382)</f>
        <v>6170</v>
      </c>
      <c r="J381" s="217">
        <f>SUM(J382)</f>
        <v>6170</v>
      </c>
    </row>
    <row r="382" spans="1:10" ht="15" customHeight="1">
      <c r="A382" s="6"/>
      <c r="B382" s="5"/>
      <c r="C382" s="20" t="s">
        <v>3</v>
      </c>
      <c r="D382" s="12" t="s">
        <v>101</v>
      </c>
      <c r="E382" s="12"/>
      <c r="F382" s="12"/>
      <c r="G382" s="121">
        <v>3308</v>
      </c>
      <c r="H382" s="265"/>
      <c r="I382" s="226">
        <v>6170</v>
      </c>
      <c r="J382" s="226">
        <v>6170</v>
      </c>
    </row>
    <row r="383" spans="1:10" ht="15" customHeight="1">
      <c r="A383" s="6"/>
      <c r="B383" s="10" t="s">
        <v>79</v>
      </c>
      <c r="C383" s="75" t="s">
        <v>115</v>
      </c>
      <c r="D383" s="14"/>
      <c r="E383" s="14"/>
      <c r="F383" s="14"/>
      <c r="G383" s="121">
        <v>0</v>
      </c>
      <c r="H383" s="265"/>
      <c r="I383" s="217"/>
      <c r="J383" s="217"/>
    </row>
    <row r="384" spans="1:10" ht="15" customHeight="1">
      <c r="A384" s="6"/>
      <c r="B384" s="10" t="s">
        <v>83</v>
      </c>
      <c r="C384" s="16" t="s">
        <v>119</v>
      </c>
      <c r="D384" s="14"/>
      <c r="E384" s="14"/>
      <c r="F384" s="14"/>
      <c r="G384" s="122">
        <v>0</v>
      </c>
      <c r="H384" s="264"/>
      <c r="I384" s="217"/>
      <c r="J384" s="217"/>
    </row>
    <row r="385" spans="1:10" ht="15" customHeight="1">
      <c r="A385" s="6"/>
      <c r="B385" s="10" t="s">
        <v>85</v>
      </c>
      <c r="C385" s="16" t="s">
        <v>208</v>
      </c>
      <c r="D385" s="14"/>
      <c r="E385" s="14"/>
      <c r="F385" s="14"/>
      <c r="G385" s="122">
        <v>0</v>
      </c>
      <c r="H385" s="264"/>
      <c r="I385" s="217"/>
      <c r="J385" s="217"/>
    </row>
    <row r="386" spans="1:10" ht="15" customHeight="1">
      <c r="A386" s="6"/>
      <c r="B386" s="10"/>
      <c r="C386" s="604" t="s">
        <v>3</v>
      </c>
      <c r="D386" s="14" t="s">
        <v>302</v>
      </c>
      <c r="E386" s="14"/>
      <c r="F386" s="14"/>
      <c r="G386" s="122"/>
      <c r="H386" s="264"/>
      <c r="I386" s="217"/>
      <c r="J386" s="217"/>
    </row>
    <row r="387" spans="1:10" ht="15" customHeight="1">
      <c r="A387" s="6"/>
      <c r="B387" s="10" t="s">
        <v>86</v>
      </c>
      <c r="C387" s="16" t="s">
        <v>209</v>
      </c>
      <c r="D387" s="14"/>
      <c r="E387" s="14"/>
      <c r="F387" s="14"/>
      <c r="G387" s="122">
        <f>G388+G389</f>
        <v>0</v>
      </c>
      <c r="H387" s="264"/>
      <c r="I387" s="217"/>
      <c r="J387" s="217"/>
    </row>
    <row r="388" spans="1:10" ht="15" customHeight="1">
      <c r="A388" s="6"/>
      <c r="B388" s="10"/>
      <c r="C388" s="20" t="s">
        <v>3</v>
      </c>
      <c r="D388" s="12" t="s">
        <v>160</v>
      </c>
      <c r="E388" s="12"/>
      <c r="F388" s="12"/>
      <c r="G388" s="121">
        <v>0</v>
      </c>
      <c r="H388" s="265"/>
      <c r="I388" s="226"/>
      <c r="J388" s="226"/>
    </row>
    <row r="389" spans="1:10" ht="15" customHeight="1">
      <c r="A389" s="6"/>
      <c r="B389" s="10" t="s">
        <v>210</v>
      </c>
      <c r="C389" s="16" t="s">
        <v>129</v>
      </c>
      <c r="D389" s="14"/>
      <c r="E389" s="14"/>
      <c r="F389" s="14"/>
      <c r="G389" s="122">
        <f>G390</f>
        <v>0</v>
      </c>
      <c r="H389" s="264"/>
      <c r="I389" s="217"/>
      <c r="J389" s="217">
        <f>SUM(J390)</f>
        <v>4013</v>
      </c>
    </row>
    <row r="390" spans="1:10" ht="15" customHeight="1">
      <c r="A390" s="6"/>
      <c r="B390" s="5"/>
      <c r="C390" s="20" t="s">
        <v>3</v>
      </c>
      <c r="D390" s="14" t="s">
        <v>130</v>
      </c>
      <c r="E390" s="14"/>
      <c r="F390" s="14"/>
      <c r="G390" s="121">
        <v>0</v>
      </c>
      <c r="H390" s="265"/>
      <c r="I390" s="226"/>
      <c r="J390" s="226">
        <v>4013</v>
      </c>
    </row>
    <row r="391" spans="1:10" ht="15" customHeight="1">
      <c r="A391" s="6"/>
      <c r="B391" s="10" t="s">
        <v>211</v>
      </c>
      <c r="C391" s="16" t="s">
        <v>212</v>
      </c>
      <c r="D391" s="14"/>
      <c r="E391" s="14"/>
      <c r="F391" s="14"/>
      <c r="G391" s="122">
        <v>60920</v>
      </c>
      <c r="H391" s="264"/>
      <c r="I391" s="217">
        <v>74392</v>
      </c>
      <c r="J391" s="217">
        <v>73663</v>
      </c>
    </row>
    <row r="392" spans="1:10" ht="15" customHeight="1" thickBot="1">
      <c r="A392" s="17"/>
      <c r="B392" s="18"/>
      <c r="C392" s="18"/>
      <c r="D392" s="18"/>
      <c r="E392" s="18"/>
      <c r="F392" s="18"/>
      <c r="G392" s="123"/>
      <c r="H392" s="266"/>
      <c r="I392" s="225"/>
      <c r="J392" s="225"/>
    </row>
    <row r="393" spans="1:10" ht="15" customHeight="1" thickBot="1">
      <c r="A393" s="23" t="s">
        <v>140</v>
      </c>
      <c r="B393" s="8"/>
      <c r="C393" s="9"/>
      <c r="D393" s="9"/>
      <c r="E393" s="9"/>
      <c r="F393" s="9"/>
      <c r="G393" s="124">
        <f>G394+G396+G397+G398+G402+G404+G406</f>
        <v>909997</v>
      </c>
      <c r="H393" s="263"/>
      <c r="I393" s="218">
        <f>SUM(I394,I396:I398,I402,I404,I406)</f>
        <v>926104</v>
      </c>
      <c r="J393" s="218">
        <f>SUM(J394,J396:J398,J402,J404,J406)</f>
        <v>933664</v>
      </c>
    </row>
    <row r="394" spans="1:10" s="132" customFormat="1" ht="15" customHeight="1">
      <c r="A394" s="90"/>
      <c r="B394" s="192" t="s">
        <v>0</v>
      </c>
      <c r="C394" s="193" t="s">
        <v>132</v>
      </c>
      <c r="D394" s="193"/>
      <c r="E394" s="193"/>
      <c r="F394" s="193"/>
      <c r="G394" s="194">
        <f>G395</f>
        <v>83185</v>
      </c>
      <c r="H394" s="264"/>
      <c r="I394" s="217">
        <f>SUM(I395)</f>
        <v>88027</v>
      </c>
      <c r="J394" s="217">
        <f>SUM(J395)</f>
        <v>88027</v>
      </c>
    </row>
    <row r="395" spans="1:10" ht="15" customHeight="1">
      <c r="A395" s="6"/>
      <c r="B395" s="5"/>
      <c r="C395" s="20" t="s">
        <v>3</v>
      </c>
      <c r="D395" s="12" t="s">
        <v>101</v>
      </c>
      <c r="E395" s="12"/>
      <c r="F395" s="12"/>
      <c r="G395" s="121">
        <v>83185</v>
      </c>
      <c r="H395" s="265"/>
      <c r="I395" s="226">
        <v>88027</v>
      </c>
      <c r="J395" s="226">
        <v>88027</v>
      </c>
    </row>
    <row r="396" spans="1:10" s="132" customFormat="1" ht="15" customHeight="1">
      <c r="A396" s="133"/>
      <c r="B396" s="10" t="s">
        <v>79</v>
      </c>
      <c r="C396" s="75" t="s">
        <v>115</v>
      </c>
      <c r="D396" s="16"/>
      <c r="E396" s="16"/>
      <c r="F396" s="16"/>
      <c r="G396" s="122">
        <v>0</v>
      </c>
      <c r="H396" s="264"/>
      <c r="I396" s="217"/>
      <c r="J396" s="217"/>
    </row>
    <row r="397" spans="1:10" s="132" customFormat="1" ht="15" customHeight="1">
      <c r="A397" s="133"/>
      <c r="B397" s="10" t="s">
        <v>83</v>
      </c>
      <c r="C397" s="16" t="s">
        <v>119</v>
      </c>
      <c r="D397" s="16"/>
      <c r="E397" s="16"/>
      <c r="F397" s="16"/>
      <c r="G397" s="122">
        <v>0</v>
      </c>
      <c r="H397" s="264"/>
      <c r="I397" s="217"/>
      <c r="J397" s="217"/>
    </row>
    <row r="398" spans="1:10" s="132" customFormat="1" ht="15" customHeight="1">
      <c r="A398" s="133"/>
      <c r="B398" s="10" t="s">
        <v>85</v>
      </c>
      <c r="C398" s="25" t="s">
        <v>208</v>
      </c>
      <c r="D398" s="16"/>
      <c r="E398" s="16"/>
      <c r="F398" s="16"/>
      <c r="G398" s="122">
        <v>761000</v>
      </c>
      <c r="H398" s="264"/>
      <c r="I398" s="217">
        <v>602619</v>
      </c>
      <c r="J398" s="217">
        <v>602619</v>
      </c>
    </row>
    <row r="399" spans="1:10" s="132" customFormat="1" ht="15" customHeight="1">
      <c r="A399" s="133"/>
      <c r="B399" s="10"/>
      <c r="C399" s="20" t="s">
        <v>3</v>
      </c>
      <c r="D399" s="12" t="s">
        <v>228</v>
      </c>
      <c r="E399" s="14"/>
      <c r="F399" s="14"/>
      <c r="G399" s="122">
        <v>761000</v>
      </c>
      <c r="H399" s="264"/>
      <c r="I399" s="226">
        <v>579228</v>
      </c>
      <c r="J399" s="226">
        <v>579228</v>
      </c>
    </row>
    <row r="400" spans="1:10" s="132" customFormat="1" ht="15" customHeight="1">
      <c r="A400" s="133"/>
      <c r="B400" s="10"/>
      <c r="C400" s="20"/>
      <c r="D400" s="20" t="s">
        <v>229</v>
      </c>
      <c r="E400" s="14" t="s">
        <v>525</v>
      </c>
      <c r="F400" s="14"/>
      <c r="G400" s="121">
        <v>758000</v>
      </c>
      <c r="H400" s="265"/>
      <c r="I400" s="226">
        <v>579228</v>
      </c>
      <c r="J400" s="226">
        <v>579228</v>
      </c>
    </row>
    <row r="401" spans="1:10" s="132" customFormat="1" ht="15" customHeight="1">
      <c r="A401" s="133"/>
      <c r="B401" s="10"/>
      <c r="C401" s="20" t="s">
        <v>7</v>
      </c>
      <c r="D401" s="12" t="s">
        <v>401</v>
      </c>
      <c r="E401" s="14"/>
      <c r="F401" s="14"/>
      <c r="G401" s="121"/>
      <c r="H401" s="265"/>
      <c r="I401" s="226"/>
      <c r="J401" s="226"/>
    </row>
    <row r="402" spans="1:10" s="132" customFormat="1" ht="15" customHeight="1">
      <c r="A402" s="133"/>
      <c r="B402" s="10" t="s">
        <v>86</v>
      </c>
      <c r="C402" s="16" t="s">
        <v>209</v>
      </c>
      <c r="D402" s="16"/>
      <c r="E402" s="16"/>
      <c r="F402" s="16"/>
      <c r="G402" s="122">
        <f>G403</f>
        <v>0</v>
      </c>
      <c r="H402" s="264"/>
      <c r="I402" s="217"/>
      <c r="J402" s="217"/>
    </row>
    <row r="403" spans="1:10" ht="15" customHeight="1">
      <c r="A403" s="6"/>
      <c r="B403" s="10"/>
      <c r="C403" s="20" t="s">
        <v>3</v>
      </c>
      <c r="D403" s="12" t="s">
        <v>160</v>
      </c>
      <c r="E403" s="12"/>
      <c r="F403" s="12"/>
      <c r="G403" s="121">
        <v>0</v>
      </c>
      <c r="H403" s="265"/>
      <c r="I403" s="226"/>
      <c r="J403" s="226"/>
    </row>
    <row r="404" spans="1:10" s="132" customFormat="1" ht="15" customHeight="1">
      <c r="A404" s="133"/>
      <c r="B404" s="10" t="s">
        <v>210</v>
      </c>
      <c r="C404" s="16" t="s">
        <v>129</v>
      </c>
      <c r="D404" s="16"/>
      <c r="E404" s="16"/>
      <c r="F404" s="16"/>
      <c r="G404" s="122">
        <f>G405</f>
        <v>0</v>
      </c>
      <c r="H404" s="264"/>
      <c r="I404" s="217"/>
      <c r="J404" s="217">
        <f>SUM(J405)</f>
        <v>11868</v>
      </c>
    </row>
    <row r="405" spans="1:10" ht="13.5" customHeight="1">
      <c r="A405" s="6"/>
      <c r="B405" s="5"/>
      <c r="C405" s="20" t="s">
        <v>3</v>
      </c>
      <c r="D405" s="14" t="s">
        <v>130</v>
      </c>
      <c r="E405" s="14"/>
      <c r="F405" s="14"/>
      <c r="G405" s="121">
        <v>0</v>
      </c>
      <c r="H405" s="265"/>
      <c r="I405" s="226"/>
      <c r="J405" s="226">
        <v>11868</v>
      </c>
    </row>
    <row r="406" spans="1:10" s="132" customFormat="1" ht="14.25" customHeight="1">
      <c r="A406" s="133"/>
      <c r="B406" s="10" t="s">
        <v>211</v>
      </c>
      <c r="C406" s="16" t="s">
        <v>212</v>
      </c>
      <c r="D406" s="16"/>
      <c r="E406" s="16"/>
      <c r="F406" s="16"/>
      <c r="G406" s="122">
        <v>65812</v>
      </c>
      <c r="H406" s="264"/>
      <c r="I406" s="217">
        <v>235458</v>
      </c>
      <c r="J406" s="217">
        <v>231150</v>
      </c>
    </row>
    <row r="407" spans="1:10" s="132" customFormat="1" ht="14.25" customHeight="1" thickBot="1">
      <c r="A407" s="296"/>
      <c r="B407" s="189"/>
      <c r="C407" s="190"/>
      <c r="D407" s="190"/>
      <c r="E407" s="190"/>
      <c r="F407" s="190"/>
      <c r="G407" s="297"/>
      <c r="H407" s="295"/>
      <c r="I407" s="288"/>
      <c r="J407" s="288"/>
    </row>
    <row r="408" spans="1:10" ht="15" customHeight="1" thickBot="1">
      <c r="A408" s="23" t="s">
        <v>141</v>
      </c>
      <c r="B408" s="9"/>
      <c r="C408" s="9"/>
      <c r="D408" s="7"/>
      <c r="E408" s="9"/>
      <c r="F408" s="9"/>
      <c r="G408" s="124">
        <f>G410+G413+G417+G421+G424+G427+G428+G430+G431</f>
        <v>0</v>
      </c>
      <c r="H408" s="263"/>
      <c r="I408" s="218">
        <f>SUM(I410,I413,I417,I421,I424,I427,I428,I430,I431)</f>
        <v>2224490</v>
      </c>
      <c r="J408" s="218">
        <f>SUM(J410,J413,J417,J421,J424,J427,J428,J430,J431)</f>
        <v>2335979</v>
      </c>
    </row>
    <row r="409" spans="1:10" ht="15" customHeight="1">
      <c r="A409" s="228"/>
      <c r="B409" s="221"/>
      <c r="C409" s="221"/>
      <c r="D409" s="221"/>
      <c r="E409" s="221"/>
      <c r="F409" s="221"/>
      <c r="G409" s="188"/>
      <c r="H409" s="229"/>
      <c r="I409" s="230"/>
      <c r="J409" s="230"/>
    </row>
    <row r="410" spans="1:10" s="132" customFormat="1" ht="15" customHeight="1">
      <c r="A410" s="133"/>
      <c r="B410" s="10" t="s">
        <v>0</v>
      </c>
      <c r="C410" s="16" t="s">
        <v>132</v>
      </c>
      <c r="D410" s="16"/>
      <c r="E410" s="16"/>
      <c r="F410" s="16"/>
      <c r="G410" s="120"/>
      <c r="H410" s="264"/>
      <c r="I410" s="217">
        <f>SUM(I411:I412)</f>
        <v>308938</v>
      </c>
      <c r="J410" s="217">
        <f>SUM(J411:J412)</f>
        <v>318361</v>
      </c>
    </row>
    <row r="411" spans="1:10" ht="15" customHeight="1">
      <c r="A411" s="6"/>
      <c r="B411" s="5"/>
      <c r="C411" s="20" t="s">
        <v>3</v>
      </c>
      <c r="D411" s="12" t="s">
        <v>101</v>
      </c>
      <c r="E411" s="12"/>
      <c r="F411" s="12"/>
      <c r="G411" s="121"/>
      <c r="H411" s="265"/>
      <c r="I411" s="226">
        <f>SUM(I395,I310,I297,I284,I270,I257,I239,I226,I215,I202,I189,I382,I368,I353,I340,I326)</f>
        <v>308938</v>
      </c>
      <c r="J411" s="226">
        <f>SUM(J395,J310,J297,J284,J270,J257,J239,J226,J215,J202,J189,J382,J368,J353,J340,J326)</f>
        <v>318361</v>
      </c>
    </row>
    <row r="412" spans="1:10" ht="15" customHeight="1">
      <c r="A412" s="6"/>
      <c r="B412" s="5"/>
      <c r="C412" s="20" t="s">
        <v>7</v>
      </c>
      <c r="D412" s="14" t="s">
        <v>135</v>
      </c>
      <c r="E412" s="24"/>
      <c r="F412" s="14"/>
      <c r="G412" s="121"/>
      <c r="H412" s="265"/>
      <c r="I412" s="226"/>
      <c r="J412" s="226"/>
    </row>
    <row r="413" spans="1:10" s="132" customFormat="1" ht="15" customHeight="1">
      <c r="A413" s="133"/>
      <c r="B413" s="10" t="s">
        <v>79</v>
      </c>
      <c r="C413" s="16" t="s">
        <v>115</v>
      </c>
      <c r="D413" s="16"/>
      <c r="E413" s="16"/>
      <c r="F413" s="16"/>
      <c r="G413" s="122"/>
      <c r="H413" s="264"/>
      <c r="I413" s="217"/>
      <c r="J413" s="217"/>
    </row>
    <row r="414" spans="1:10" ht="15" customHeight="1">
      <c r="A414" s="6"/>
      <c r="B414" s="10"/>
      <c r="C414" s="20" t="s">
        <v>3</v>
      </c>
      <c r="D414" s="12" t="s">
        <v>213</v>
      </c>
      <c r="E414" s="12"/>
      <c r="F414" s="12"/>
      <c r="G414" s="121"/>
      <c r="H414" s="265"/>
      <c r="I414" s="226"/>
      <c r="J414" s="226"/>
    </row>
    <row r="415" spans="1:10" ht="15" customHeight="1">
      <c r="A415" s="6"/>
      <c r="B415" s="10"/>
      <c r="C415" s="20" t="s">
        <v>7</v>
      </c>
      <c r="D415" s="12" t="s">
        <v>116</v>
      </c>
      <c r="E415" s="12"/>
      <c r="F415" s="12"/>
      <c r="G415" s="121"/>
      <c r="H415" s="265"/>
      <c r="I415" s="226"/>
      <c r="J415" s="226"/>
    </row>
    <row r="416" spans="1:10" ht="15" customHeight="1">
      <c r="A416" s="6"/>
      <c r="B416" s="10"/>
      <c r="C416" s="20" t="s">
        <v>39</v>
      </c>
      <c r="D416" s="12" t="s">
        <v>118</v>
      </c>
      <c r="E416" s="12"/>
      <c r="F416" s="12"/>
      <c r="G416" s="121"/>
      <c r="H416" s="265"/>
      <c r="I416" s="226"/>
      <c r="J416" s="226"/>
    </row>
    <row r="417" spans="1:10" s="132" customFormat="1" ht="15" customHeight="1">
      <c r="A417" s="133"/>
      <c r="B417" s="10" t="s">
        <v>83</v>
      </c>
      <c r="C417" s="16" t="s">
        <v>119</v>
      </c>
      <c r="D417" s="16"/>
      <c r="E417" s="16"/>
      <c r="F417" s="16"/>
      <c r="G417" s="122"/>
      <c r="H417" s="264"/>
      <c r="I417" s="217"/>
      <c r="J417" s="217"/>
    </row>
    <row r="418" spans="1:10" ht="15" customHeight="1">
      <c r="A418" s="6"/>
      <c r="B418" s="10"/>
      <c r="C418" s="20" t="s">
        <v>3</v>
      </c>
      <c r="D418" s="12" t="s">
        <v>121</v>
      </c>
      <c r="E418" s="25"/>
      <c r="F418" s="25"/>
      <c r="G418" s="121"/>
      <c r="H418" s="265"/>
      <c r="I418" s="226"/>
      <c r="J418" s="226"/>
    </row>
    <row r="419" spans="1:10" ht="15" customHeight="1">
      <c r="A419" s="6"/>
      <c r="B419" s="10"/>
      <c r="C419" s="20" t="s">
        <v>7</v>
      </c>
      <c r="D419" s="12" t="s">
        <v>123</v>
      </c>
      <c r="E419" s="25"/>
      <c r="F419" s="25"/>
      <c r="G419" s="121"/>
      <c r="H419" s="265"/>
      <c r="I419" s="226"/>
      <c r="J419" s="226"/>
    </row>
    <row r="420" spans="1:10" ht="15" customHeight="1">
      <c r="A420" s="6"/>
      <c r="B420" s="10"/>
      <c r="C420" s="20" t="s">
        <v>39</v>
      </c>
      <c r="D420" s="12" t="s">
        <v>122</v>
      </c>
      <c r="E420" s="25"/>
      <c r="F420" s="25"/>
      <c r="G420" s="121"/>
      <c r="H420" s="265"/>
      <c r="I420" s="226"/>
      <c r="J420" s="226"/>
    </row>
    <row r="421" spans="1:10" s="132" customFormat="1" ht="15" customHeight="1">
      <c r="A421" s="133"/>
      <c r="B421" s="10" t="s">
        <v>85</v>
      </c>
      <c r="C421" s="16" t="s">
        <v>215</v>
      </c>
      <c r="D421" s="16"/>
      <c r="E421" s="16"/>
      <c r="F421" s="16"/>
      <c r="G421" s="122"/>
      <c r="H421" s="264"/>
      <c r="I421" s="217">
        <f>SUM(I422:I423)</f>
        <v>636635</v>
      </c>
      <c r="J421" s="217">
        <f>SUM(J422:J423)</f>
        <v>632410</v>
      </c>
    </row>
    <row r="422" spans="1:10" ht="15" customHeight="1">
      <c r="A422" s="6"/>
      <c r="B422" s="10"/>
      <c r="C422" s="20" t="s">
        <v>3</v>
      </c>
      <c r="D422" s="12" t="s">
        <v>214</v>
      </c>
      <c r="E422" s="12"/>
      <c r="F422" s="12"/>
      <c r="G422" s="121"/>
      <c r="H422" s="265"/>
      <c r="I422" s="226">
        <f>SUM(I398,I274,I242,I229,I206)</f>
        <v>636635</v>
      </c>
      <c r="J422" s="226">
        <f>SUM(J398,J274,J242,J229,J206,J372)</f>
        <v>632110</v>
      </c>
    </row>
    <row r="423" spans="1:10" ht="15" customHeight="1">
      <c r="A423" s="6"/>
      <c r="B423" s="10"/>
      <c r="C423" s="20" t="s">
        <v>7</v>
      </c>
      <c r="D423" s="12" t="s">
        <v>216</v>
      </c>
      <c r="E423" s="12"/>
      <c r="F423" s="12"/>
      <c r="G423" s="121"/>
      <c r="H423" s="265"/>
      <c r="I423" s="226"/>
      <c r="J423" s="226">
        <f>SUM(J275)</f>
        <v>300</v>
      </c>
    </row>
    <row r="424" spans="1:10" s="132" customFormat="1" ht="15" customHeight="1">
      <c r="A424" s="133"/>
      <c r="B424" s="10" t="s">
        <v>86</v>
      </c>
      <c r="C424" s="16" t="s">
        <v>209</v>
      </c>
      <c r="D424" s="16"/>
      <c r="E424" s="16"/>
      <c r="F424" s="16"/>
      <c r="G424" s="122"/>
      <c r="H424" s="264"/>
      <c r="I424" s="217"/>
      <c r="J424" s="217">
        <f>SUM(J425:J426)</f>
        <v>3036</v>
      </c>
    </row>
    <row r="425" spans="1:10" ht="15" customHeight="1">
      <c r="A425" s="6"/>
      <c r="B425" s="10"/>
      <c r="C425" s="20" t="s">
        <v>3</v>
      </c>
      <c r="D425" s="12" t="s">
        <v>160</v>
      </c>
      <c r="E425" s="12"/>
      <c r="F425" s="12"/>
      <c r="G425" s="121"/>
      <c r="H425" s="265"/>
      <c r="I425" s="226"/>
      <c r="J425" s="226">
        <f>SUM(J360,J346,J290,J277,J332)</f>
        <v>1520</v>
      </c>
    </row>
    <row r="426" spans="1:10" ht="15" customHeight="1">
      <c r="A426" s="6"/>
      <c r="B426" s="10"/>
      <c r="C426" s="20" t="s">
        <v>7</v>
      </c>
      <c r="D426" s="12" t="s">
        <v>125</v>
      </c>
      <c r="E426" s="12"/>
      <c r="F426" s="12"/>
      <c r="G426" s="121"/>
      <c r="H426" s="265"/>
      <c r="I426" s="226"/>
      <c r="J426" s="226">
        <f>SUM(J361,J333)</f>
        <v>1516</v>
      </c>
    </row>
    <row r="427" spans="1:10" s="132" customFormat="1" ht="15" customHeight="1">
      <c r="A427" s="133"/>
      <c r="B427" s="10" t="s">
        <v>88</v>
      </c>
      <c r="C427" s="16" t="s">
        <v>170</v>
      </c>
      <c r="D427" s="16"/>
      <c r="E427" s="16"/>
      <c r="F427" s="16"/>
      <c r="G427" s="122"/>
      <c r="H427" s="264"/>
      <c r="I427" s="217"/>
      <c r="J427" s="217"/>
    </row>
    <row r="428" spans="1:10" s="132" customFormat="1" ht="15" customHeight="1">
      <c r="A428" s="133"/>
      <c r="B428" s="10" t="s">
        <v>97</v>
      </c>
      <c r="C428" s="16" t="s">
        <v>171</v>
      </c>
      <c r="D428" s="16"/>
      <c r="E428" s="16"/>
      <c r="F428" s="16"/>
      <c r="G428" s="122"/>
      <c r="H428" s="264"/>
      <c r="I428" s="217"/>
      <c r="J428" s="217"/>
    </row>
    <row r="429" spans="1:10" ht="15" customHeight="1">
      <c r="A429" s="6"/>
      <c r="B429" s="10"/>
      <c r="C429" s="20" t="s">
        <v>3</v>
      </c>
      <c r="D429" s="12" t="s">
        <v>127</v>
      </c>
      <c r="E429" s="12"/>
      <c r="F429" s="12"/>
      <c r="G429" s="122"/>
      <c r="H429" s="264"/>
      <c r="I429" s="226"/>
      <c r="J429" s="226"/>
    </row>
    <row r="430" spans="1:10" s="132" customFormat="1" ht="15" customHeight="1">
      <c r="A430" s="133"/>
      <c r="B430" s="10" t="s">
        <v>210</v>
      </c>
      <c r="C430" s="16" t="s">
        <v>129</v>
      </c>
      <c r="D430" s="16"/>
      <c r="E430" s="16"/>
      <c r="F430" s="16"/>
      <c r="G430" s="122"/>
      <c r="H430" s="264"/>
      <c r="I430" s="217"/>
      <c r="J430" s="217">
        <f>SUM(J196,J209,J221,J233,J246,J264,J278,J291,J304,J317,J334,J347,J362,J376,J389,J404)</f>
        <v>83158</v>
      </c>
    </row>
    <row r="431" spans="1:10" s="132" customFormat="1" ht="15" customHeight="1">
      <c r="A431" s="133"/>
      <c r="B431" s="10" t="s">
        <v>211</v>
      </c>
      <c r="C431" s="25" t="s">
        <v>212</v>
      </c>
      <c r="D431" s="25"/>
      <c r="E431" s="25"/>
      <c r="F431" s="25"/>
      <c r="G431" s="122"/>
      <c r="H431" s="264"/>
      <c r="I431" s="217">
        <f>SUM(I406,I319,I306,I293,I280,I266,I248,I235,I222,I211,I198,I391,I378,I364,I349,I336)</f>
        <v>1278917</v>
      </c>
      <c r="J431" s="217">
        <f>SUM(J406,J319,J306,J293,J280,J266,J248,J235,J222,J211,J198,J391,J378,J364,J349,J336,J322,J253)</f>
        <v>1299014</v>
      </c>
    </row>
    <row r="432" spans="1:10" ht="15" customHeight="1" thickBot="1">
      <c r="A432" s="17"/>
      <c r="B432" s="18"/>
      <c r="C432" s="21"/>
      <c r="D432" s="21"/>
      <c r="E432" s="21"/>
      <c r="F432" s="21"/>
      <c r="G432" s="123"/>
      <c r="H432" s="266"/>
      <c r="I432" s="225"/>
      <c r="J432" s="225"/>
    </row>
    <row r="433" spans="1:10" ht="15" customHeight="1" thickBot="1">
      <c r="A433" s="3"/>
      <c r="B433" s="4"/>
      <c r="C433" s="4"/>
      <c r="D433" s="4"/>
      <c r="E433" s="4"/>
      <c r="F433" s="4"/>
      <c r="G433" s="257"/>
      <c r="H433" s="272"/>
      <c r="I433" s="258"/>
      <c r="J433" s="258"/>
    </row>
    <row r="434" spans="1:10" ht="15" customHeight="1" thickBot="1">
      <c r="A434" s="23" t="s">
        <v>142</v>
      </c>
      <c r="B434" s="9"/>
      <c r="C434" s="9"/>
      <c r="D434" s="9"/>
      <c r="E434" s="9"/>
      <c r="F434" s="9"/>
      <c r="G434" s="124">
        <f>G436+G439+G443+G447+G450+G454+G453+G456</f>
        <v>0</v>
      </c>
      <c r="H434" s="263"/>
      <c r="I434" s="218">
        <f>SUM(I436,I439,I443,I447,I450,I453,I454,I456)</f>
        <v>5329439</v>
      </c>
      <c r="J434" s="218">
        <f>SUM(J436,J439,J443,J447,J450,J453,J454,J456)</f>
        <v>6381881</v>
      </c>
    </row>
    <row r="435" spans="1:10" ht="15" customHeight="1">
      <c r="A435" s="228"/>
      <c r="B435" s="221"/>
      <c r="C435" s="221"/>
      <c r="D435" s="221"/>
      <c r="E435" s="221"/>
      <c r="F435" s="221"/>
      <c r="G435" s="229"/>
      <c r="H435" s="229"/>
      <c r="I435" s="230"/>
      <c r="J435" s="230"/>
    </row>
    <row r="436" spans="1:10" ht="15" customHeight="1">
      <c r="A436" s="6"/>
      <c r="B436" s="10" t="s">
        <v>0</v>
      </c>
      <c r="C436" s="16" t="s">
        <v>132</v>
      </c>
      <c r="D436" s="14"/>
      <c r="E436" s="14"/>
      <c r="F436" s="14"/>
      <c r="G436" s="122"/>
      <c r="H436" s="264"/>
      <c r="I436" s="217">
        <f>SUM(I437:I438)</f>
        <v>2025314</v>
      </c>
      <c r="J436" s="217">
        <f>SUM(J437:J438)</f>
        <v>2062295</v>
      </c>
    </row>
    <row r="437" spans="1:10" ht="15" customHeight="1">
      <c r="A437" s="6"/>
      <c r="B437" s="5"/>
      <c r="C437" s="20" t="s">
        <v>3</v>
      </c>
      <c r="D437" s="12" t="s">
        <v>101</v>
      </c>
      <c r="E437" s="12"/>
      <c r="F437" s="12"/>
      <c r="G437" s="121"/>
      <c r="H437" s="265"/>
      <c r="I437" s="226">
        <f>SUM(I411,I161)</f>
        <v>434030</v>
      </c>
      <c r="J437" s="226">
        <f>SUM(J411,J161)</f>
        <v>471011</v>
      </c>
    </row>
    <row r="438" spans="1:10" ht="15" customHeight="1">
      <c r="A438" s="6"/>
      <c r="B438" s="5"/>
      <c r="C438" s="20" t="s">
        <v>7</v>
      </c>
      <c r="D438" s="14" t="s">
        <v>135</v>
      </c>
      <c r="E438" s="24"/>
      <c r="F438" s="14"/>
      <c r="G438" s="121"/>
      <c r="H438" s="265"/>
      <c r="I438" s="226">
        <f>SUM(I162)</f>
        <v>1591284</v>
      </c>
      <c r="J438" s="226">
        <f>SUM(J162)</f>
        <v>1591284</v>
      </c>
    </row>
    <row r="439" spans="1:10" ht="15" customHeight="1">
      <c r="A439" s="6"/>
      <c r="B439" s="10" t="s">
        <v>79</v>
      </c>
      <c r="C439" s="16" t="s">
        <v>115</v>
      </c>
      <c r="D439" s="14"/>
      <c r="E439" s="14"/>
      <c r="F439" s="14"/>
      <c r="G439" s="122"/>
      <c r="H439" s="264"/>
      <c r="I439" s="217">
        <f>SUM(I440:I442)</f>
        <v>674126</v>
      </c>
      <c r="J439" s="217">
        <f>SUM(J440:J442)</f>
        <v>849046</v>
      </c>
    </row>
    <row r="440" spans="1:10" ht="15" customHeight="1">
      <c r="A440" s="6"/>
      <c r="B440" s="10"/>
      <c r="C440" s="20" t="s">
        <v>3</v>
      </c>
      <c r="D440" s="12" t="s">
        <v>213</v>
      </c>
      <c r="E440" s="12"/>
      <c r="F440" s="12"/>
      <c r="G440" s="121"/>
      <c r="H440" s="265"/>
      <c r="I440" s="226">
        <f aca="true" t="shared" si="0" ref="I440:J442">I164</f>
        <v>579196</v>
      </c>
      <c r="J440" s="226">
        <f t="shared" si="0"/>
        <v>579196</v>
      </c>
    </row>
    <row r="441" spans="1:10" ht="15" customHeight="1">
      <c r="A441" s="6"/>
      <c r="B441" s="10"/>
      <c r="C441" s="20" t="s">
        <v>7</v>
      </c>
      <c r="D441" s="12" t="s">
        <v>116</v>
      </c>
      <c r="E441" s="12"/>
      <c r="F441" s="12"/>
      <c r="G441" s="121"/>
      <c r="H441" s="265"/>
      <c r="I441" s="226">
        <f t="shared" si="0"/>
        <v>1142</v>
      </c>
      <c r="J441" s="226">
        <f t="shared" si="0"/>
        <v>171272</v>
      </c>
    </row>
    <row r="442" spans="1:10" ht="15" customHeight="1">
      <c r="A442" s="6"/>
      <c r="B442" s="10"/>
      <c r="C442" s="20" t="s">
        <v>39</v>
      </c>
      <c r="D442" s="12" t="s">
        <v>118</v>
      </c>
      <c r="E442" s="12"/>
      <c r="F442" s="12"/>
      <c r="G442" s="121"/>
      <c r="H442" s="265"/>
      <c r="I442" s="226">
        <f t="shared" si="0"/>
        <v>93788</v>
      </c>
      <c r="J442" s="226">
        <f t="shared" si="0"/>
        <v>98578</v>
      </c>
    </row>
    <row r="443" spans="1:10" ht="15" customHeight="1">
      <c r="A443" s="6"/>
      <c r="B443" s="10" t="s">
        <v>83</v>
      </c>
      <c r="C443" s="16" t="s">
        <v>119</v>
      </c>
      <c r="D443" s="16"/>
      <c r="E443" s="16"/>
      <c r="F443" s="16"/>
      <c r="G443" s="122"/>
      <c r="H443" s="264"/>
      <c r="I443" s="217">
        <f>SUM(I444:I446)</f>
        <v>12189</v>
      </c>
      <c r="J443" s="217">
        <f>SUM(J444:J446)</f>
        <v>20790</v>
      </c>
    </row>
    <row r="444" spans="1:10" ht="15" customHeight="1">
      <c r="A444" s="6"/>
      <c r="B444" s="10"/>
      <c r="C444" s="20" t="s">
        <v>3</v>
      </c>
      <c r="D444" s="12" t="s">
        <v>121</v>
      </c>
      <c r="E444" s="25"/>
      <c r="F444" s="25"/>
      <c r="G444" s="121"/>
      <c r="H444" s="265"/>
      <c r="I444" s="226">
        <f aca="true" t="shared" si="1" ref="I444:J446">I168</f>
        <v>0</v>
      </c>
      <c r="J444" s="226">
        <f t="shared" si="1"/>
        <v>8601</v>
      </c>
    </row>
    <row r="445" spans="1:10" ht="15" customHeight="1">
      <c r="A445" s="6"/>
      <c r="B445" s="10"/>
      <c r="C445" s="20" t="s">
        <v>7</v>
      </c>
      <c r="D445" s="12" t="s">
        <v>123</v>
      </c>
      <c r="E445" s="25"/>
      <c r="F445" s="25"/>
      <c r="G445" s="121"/>
      <c r="H445" s="265"/>
      <c r="I445" s="226">
        <f t="shared" si="1"/>
        <v>329</v>
      </c>
      <c r="J445" s="226">
        <f t="shared" si="1"/>
        <v>329</v>
      </c>
    </row>
    <row r="446" spans="1:10" ht="15" customHeight="1">
      <c r="A446" s="6"/>
      <c r="B446" s="10"/>
      <c r="C446" s="20" t="s">
        <v>39</v>
      </c>
      <c r="D446" s="12" t="s">
        <v>122</v>
      </c>
      <c r="E446" s="25"/>
      <c r="F446" s="25"/>
      <c r="G446" s="121"/>
      <c r="H446" s="265"/>
      <c r="I446" s="226">
        <f t="shared" si="1"/>
        <v>11860</v>
      </c>
      <c r="J446" s="226">
        <f t="shared" si="1"/>
        <v>11860</v>
      </c>
    </row>
    <row r="447" spans="1:10" ht="15" customHeight="1">
      <c r="A447" s="6"/>
      <c r="B447" s="10" t="s">
        <v>85</v>
      </c>
      <c r="C447" s="16" t="s">
        <v>215</v>
      </c>
      <c r="D447" s="16"/>
      <c r="E447" s="16"/>
      <c r="F447" s="16"/>
      <c r="G447" s="122"/>
      <c r="H447" s="264"/>
      <c r="I447" s="217">
        <f>SUM(I448:I449)</f>
        <v>1111508</v>
      </c>
      <c r="J447" s="217">
        <f>SUM(J448:J449)</f>
        <v>1571822</v>
      </c>
    </row>
    <row r="448" spans="1:10" ht="15" customHeight="1">
      <c r="A448" s="6"/>
      <c r="B448" s="10"/>
      <c r="C448" s="20" t="s">
        <v>3</v>
      </c>
      <c r="D448" s="12" t="s">
        <v>214</v>
      </c>
      <c r="E448" s="12"/>
      <c r="F448" s="12"/>
      <c r="G448" s="121"/>
      <c r="H448" s="265"/>
      <c r="I448" s="226">
        <f>SUM(I422,I172)</f>
        <v>986976</v>
      </c>
      <c r="J448" s="226">
        <f>SUM(J422,J172)</f>
        <v>749405</v>
      </c>
    </row>
    <row r="449" spans="1:10" ht="15" customHeight="1">
      <c r="A449" s="6"/>
      <c r="B449" s="10"/>
      <c r="C449" s="20" t="s">
        <v>7</v>
      </c>
      <c r="D449" s="12" t="s">
        <v>216</v>
      </c>
      <c r="E449" s="12"/>
      <c r="F449" s="12"/>
      <c r="G449" s="121"/>
      <c r="H449" s="265"/>
      <c r="I449" s="226">
        <f>SUM(I423,I173)</f>
        <v>124532</v>
      </c>
      <c r="J449" s="226">
        <f>SUM(J423,J173)</f>
        <v>822417</v>
      </c>
    </row>
    <row r="450" spans="1:10" ht="15" customHeight="1">
      <c r="A450" s="6"/>
      <c r="B450" s="10" t="s">
        <v>86</v>
      </c>
      <c r="C450" s="16" t="s">
        <v>209</v>
      </c>
      <c r="D450" s="14"/>
      <c r="E450" s="14"/>
      <c r="F450" s="14"/>
      <c r="G450" s="122"/>
      <c r="H450" s="264"/>
      <c r="I450" s="217">
        <f>SUM(I451:I452)</f>
        <v>0</v>
      </c>
      <c r="J450" s="217">
        <f>SUM(J451:J452)</f>
        <v>3055</v>
      </c>
    </row>
    <row r="451" spans="1:10" ht="15" customHeight="1">
      <c r="A451" s="6"/>
      <c r="B451" s="10"/>
      <c r="C451" s="20" t="s">
        <v>3</v>
      </c>
      <c r="D451" s="12" t="s">
        <v>160</v>
      </c>
      <c r="E451" s="12"/>
      <c r="F451" s="12"/>
      <c r="G451" s="121"/>
      <c r="H451" s="265"/>
      <c r="I451" s="226">
        <f>SUM(I425,I175)</f>
        <v>0</v>
      </c>
      <c r="J451" s="226">
        <f>SUM(J425,J175)</f>
        <v>1539</v>
      </c>
    </row>
    <row r="452" spans="1:10" ht="15" customHeight="1">
      <c r="A452" s="6"/>
      <c r="B452" s="10"/>
      <c r="C452" s="20" t="s">
        <v>7</v>
      </c>
      <c r="D452" s="12" t="s">
        <v>125</v>
      </c>
      <c r="E452" s="12"/>
      <c r="F452" s="12"/>
      <c r="G452" s="121"/>
      <c r="H452" s="265"/>
      <c r="I452" s="226">
        <f>SUM(I426,I176)</f>
        <v>0</v>
      </c>
      <c r="J452" s="226">
        <f>SUM(J426,J176)</f>
        <v>1516</v>
      </c>
    </row>
    <row r="453" spans="1:10" ht="27" customHeight="1">
      <c r="A453" s="6"/>
      <c r="B453" s="10" t="s">
        <v>88</v>
      </c>
      <c r="C453" s="679" t="s">
        <v>267</v>
      </c>
      <c r="D453" s="679"/>
      <c r="E453" s="679"/>
      <c r="F453" s="680"/>
      <c r="G453" s="122"/>
      <c r="H453" s="264"/>
      <c r="I453" s="217">
        <f>I177</f>
        <v>3800</v>
      </c>
      <c r="J453" s="217">
        <f>J177</f>
        <v>3800</v>
      </c>
    </row>
    <row r="454" spans="1:10" ht="15" customHeight="1">
      <c r="A454" s="6"/>
      <c r="B454" s="10" t="s">
        <v>97</v>
      </c>
      <c r="C454" s="16" t="s">
        <v>171</v>
      </c>
      <c r="D454" s="14"/>
      <c r="E454" s="14"/>
      <c r="F454" s="14"/>
      <c r="G454" s="122"/>
      <c r="H454" s="264"/>
      <c r="I454" s="217">
        <f>SUM(I455:I455)</f>
        <v>369263</v>
      </c>
      <c r="J454" s="217">
        <f>SUM(J455:J455)</f>
        <v>369263</v>
      </c>
    </row>
    <row r="455" spans="1:10" ht="15" customHeight="1">
      <c r="A455" s="6"/>
      <c r="B455" s="10"/>
      <c r="C455" s="20" t="s">
        <v>3</v>
      </c>
      <c r="D455" s="12" t="s">
        <v>127</v>
      </c>
      <c r="E455" s="12"/>
      <c r="F455" s="12"/>
      <c r="G455" s="121"/>
      <c r="H455" s="265"/>
      <c r="I455" s="226">
        <f>I180</f>
        <v>369263</v>
      </c>
      <c r="J455" s="226">
        <f>J180</f>
        <v>369263</v>
      </c>
    </row>
    <row r="456" spans="1:10" ht="15" customHeight="1">
      <c r="A456" s="6"/>
      <c r="B456" s="10" t="s">
        <v>210</v>
      </c>
      <c r="C456" s="16" t="s">
        <v>129</v>
      </c>
      <c r="D456" s="14"/>
      <c r="E456" s="14"/>
      <c r="F456" s="14"/>
      <c r="G456" s="122"/>
      <c r="H456" s="264"/>
      <c r="I456" s="217">
        <f>I181</f>
        <v>1133239</v>
      </c>
      <c r="J456" s="217">
        <f>J181+J430</f>
        <v>1501810</v>
      </c>
    </row>
    <row r="457" spans="1:10" ht="15" customHeight="1">
      <c r="A457" s="6"/>
      <c r="B457" s="10"/>
      <c r="C457" s="89"/>
      <c r="D457" s="15"/>
      <c r="E457" s="15"/>
      <c r="F457" s="15"/>
      <c r="G457" s="122"/>
      <c r="H457" s="264"/>
      <c r="I457" s="217"/>
      <c r="J457" s="217"/>
    </row>
    <row r="458" spans="1:10" ht="15" customHeight="1">
      <c r="A458" s="6"/>
      <c r="B458" s="88" t="s">
        <v>211</v>
      </c>
      <c r="C458" s="24" t="s">
        <v>217</v>
      </c>
      <c r="D458" s="24"/>
      <c r="E458" s="24"/>
      <c r="F458" s="24"/>
      <c r="G458" s="130"/>
      <c r="H458" s="278"/>
      <c r="I458" s="226">
        <f>SUM(I431,I182)</f>
        <v>1279717</v>
      </c>
      <c r="J458" s="226">
        <f>SUM(J431,J182)</f>
        <v>1299814</v>
      </c>
    </row>
    <row r="459" spans="1:10" ht="15" customHeight="1" thickBot="1">
      <c r="A459" s="17"/>
      <c r="B459" s="18"/>
      <c r="C459" s="18"/>
      <c r="D459" s="18"/>
      <c r="E459" s="18"/>
      <c r="F459" s="18"/>
      <c r="G459" s="123"/>
      <c r="H459" s="266"/>
      <c r="I459" s="225"/>
      <c r="J459" s="225"/>
    </row>
  </sheetData>
  <sheetProtection/>
  <mergeCells count="10">
    <mergeCell ref="C177:F177"/>
    <mergeCell ref="C453:F453"/>
    <mergeCell ref="C102:F102"/>
    <mergeCell ref="A2:F3"/>
    <mergeCell ref="A4:F4"/>
    <mergeCell ref="A131:F131"/>
    <mergeCell ref="A146:F146"/>
    <mergeCell ref="C110:F110"/>
    <mergeCell ref="C106:F106"/>
    <mergeCell ref="A117:F1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&amp;C1. sz. melléklet
a 22/2009. (VIII.28.) Ök. rendelethez</oddHeader>
    <oddFooter>&amp;L&amp;D&amp;C&amp;P</oddFooter>
  </headerFooter>
  <rowBreaks count="18" manualBreakCount="18">
    <brk id="30" max="11" man="1"/>
    <brk id="61" max="11" man="1"/>
    <brk id="95" max="11" man="1"/>
    <brk id="116" max="11" man="1"/>
    <brk id="130" max="11" man="1"/>
    <brk id="157" max="11" man="1"/>
    <brk id="183" max="11" man="1"/>
    <brk id="212" max="11" man="1"/>
    <brk id="236" max="11" man="1"/>
    <brk id="254" max="11" man="1"/>
    <brk id="281" max="11" man="1"/>
    <brk id="307" max="11" man="1"/>
    <brk id="323" max="11" man="1"/>
    <brk id="350" max="11" man="1"/>
    <brk id="379" max="11" man="1"/>
    <brk id="392" max="255" man="1"/>
    <brk id="407" max="11" man="1"/>
    <brk id="4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Q30" sqref="Q30"/>
    </sheetView>
  </sheetViews>
  <sheetFormatPr defaultColWidth="9.140625" defaultRowHeight="12.75"/>
  <cols>
    <col min="1" max="1" width="8.7109375" style="406" customWidth="1"/>
    <col min="2" max="4" width="10.7109375" style="406" customWidth="1"/>
    <col min="5" max="5" width="30.7109375" style="406" customWidth="1"/>
    <col min="6" max="7" width="20.7109375" style="406" customWidth="1"/>
    <col min="8" max="16384" width="9.140625" style="406" customWidth="1"/>
  </cols>
  <sheetData>
    <row r="1" spans="1:6" ht="12.75">
      <c r="A1" s="800"/>
      <c r="B1" s="800"/>
      <c r="C1" s="800"/>
      <c r="D1" s="800"/>
      <c r="E1" s="800"/>
      <c r="F1" s="800"/>
    </row>
    <row r="2" spans="1:6" ht="12.75">
      <c r="A2" s="800"/>
      <c r="B2" s="800"/>
      <c r="C2" s="800"/>
      <c r="D2" s="800"/>
      <c r="E2" s="800"/>
      <c r="F2" s="800"/>
    </row>
    <row r="3" spans="1:5" ht="12.75">
      <c r="A3" s="550"/>
      <c r="B3" s="550"/>
      <c r="C3" s="550"/>
      <c r="D3" s="550"/>
      <c r="E3" s="550"/>
    </row>
    <row r="4" spans="1:7" ht="12.75">
      <c r="A4" s="800" t="s">
        <v>459</v>
      </c>
      <c r="B4" s="800"/>
      <c r="C4" s="800"/>
      <c r="D4" s="800"/>
      <c r="E4" s="800"/>
      <c r="F4" s="800"/>
      <c r="G4" s="800"/>
    </row>
    <row r="5" spans="1:5" ht="12.75">
      <c r="A5" s="550"/>
      <c r="B5" s="550"/>
      <c r="C5" s="550"/>
      <c r="D5" s="550"/>
      <c r="E5" s="550"/>
    </row>
    <row r="6" spans="1:6" ht="13.5" thickBot="1">
      <c r="A6" s="430"/>
      <c r="B6" s="430"/>
      <c r="C6" s="430"/>
      <c r="D6" s="430"/>
      <c r="E6" s="430"/>
      <c r="F6" s="447" t="s">
        <v>326</v>
      </c>
    </row>
    <row r="7" spans="1:7" ht="12.75" customHeight="1">
      <c r="A7" s="900" t="s">
        <v>364</v>
      </c>
      <c r="B7" s="902" t="s">
        <v>365</v>
      </c>
      <c r="C7" s="903"/>
      <c r="D7" s="903"/>
      <c r="E7" s="904"/>
      <c r="F7" s="908" t="s">
        <v>462</v>
      </c>
      <c r="G7" s="908" t="s">
        <v>550</v>
      </c>
    </row>
    <row r="8" spans="1:7" ht="12.75">
      <c r="A8" s="901"/>
      <c r="B8" s="905"/>
      <c r="C8" s="906"/>
      <c r="D8" s="906"/>
      <c r="E8" s="907"/>
      <c r="F8" s="909"/>
      <c r="G8" s="909"/>
    </row>
    <row r="9" spans="1:7" ht="12.75">
      <c r="A9" s="559" t="s">
        <v>83</v>
      </c>
      <c r="B9" s="842" t="s">
        <v>119</v>
      </c>
      <c r="C9" s="802"/>
      <c r="D9" s="802"/>
      <c r="E9" s="803"/>
      <c r="F9" s="541"/>
      <c r="G9" s="541"/>
    </row>
    <row r="10" spans="1:7" ht="12.75">
      <c r="A10" s="560" t="s">
        <v>3</v>
      </c>
      <c r="B10" s="898" t="s">
        <v>121</v>
      </c>
      <c r="C10" s="899"/>
      <c r="D10" s="899"/>
      <c r="E10" s="848"/>
      <c r="F10" s="527"/>
      <c r="G10" s="527"/>
    </row>
    <row r="11" spans="1:7" ht="12.75" customHeight="1">
      <c r="A11" s="561" t="s">
        <v>7</v>
      </c>
      <c r="B11" s="889" t="s">
        <v>122</v>
      </c>
      <c r="C11" s="890"/>
      <c r="D11" s="890"/>
      <c r="E11" s="891"/>
      <c r="F11" s="527"/>
      <c r="G11" s="527"/>
    </row>
    <row r="12" spans="1:7" ht="12.75">
      <c r="A12" s="561" t="s">
        <v>39</v>
      </c>
      <c r="B12" s="892" t="s">
        <v>123</v>
      </c>
      <c r="C12" s="893"/>
      <c r="D12" s="893"/>
      <c r="E12" s="894"/>
      <c r="F12" s="531"/>
      <c r="G12" s="531"/>
    </row>
    <row r="13" spans="1:7" ht="12.75">
      <c r="A13" s="524" t="s">
        <v>85</v>
      </c>
      <c r="B13" s="842" t="s">
        <v>216</v>
      </c>
      <c r="C13" s="802"/>
      <c r="D13" s="802"/>
      <c r="E13" s="803"/>
      <c r="F13" s="525"/>
      <c r="G13" s="525"/>
    </row>
    <row r="14" spans="1:7" ht="12.75" customHeight="1">
      <c r="A14" s="524" t="s">
        <v>86</v>
      </c>
      <c r="B14" s="895" t="s">
        <v>390</v>
      </c>
      <c r="C14" s="896"/>
      <c r="D14" s="896"/>
      <c r="E14" s="897"/>
      <c r="F14" s="525"/>
      <c r="G14" s="525"/>
    </row>
    <row r="15" spans="1:7" ht="12.75">
      <c r="A15" s="524" t="s">
        <v>88</v>
      </c>
      <c r="B15" s="532" t="s">
        <v>456</v>
      </c>
      <c r="C15" s="518"/>
      <c r="D15" s="518"/>
      <c r="E15" s="519"/>
      <c r="F15" s="525"/>
      <c r="G15" s="525"/>
    </row>
    <row r="16" spans="1:7" ht="12.75">
      <c r="A16" s="562" t="s">
        <v>210</v>
      </c>
      <c r="B16" s="842" t="s">
        <v>391</v>
      </c>
      <c r="C16" s="802"/>
      <c r="D16" s="802"/>
      <c r="E16" s="803"/>
      <c r="F16" s="563"/>
      <c r="G16" s="563"/>
    </row>
    <row r="17" spans="1:7" ht="16.5" thickBot="1">
      <c r="A17" s="564"/>
      <c r="B17" s="886" t="s">
        <v>382</v>
      </c>
      <c r="C17" s="887"/>
      <c r="D17" s="887"/>
      <c r="E17" s="888"/>
      <c r="F17" s="537"/>
      <c r="G17" s="537"/>
    </row>
    <row r="18" spans="1:5" ht="12.75">
      <c r="A18" s="565"/>
      <c r="B18" s="566"/>
      <c r="C18" s="566"/>
      <c r="D18" s="566"/>
      <c r="E18" s="566"/>
    </row>
    <row r="19" spans="1:5" ht="12.75">
      <c r="A19" s="565"/>
      <c r="B19" s="566"/>
      <c r="C19" s="566"/>
      <c r="D19" s="566"/>
      <c r="E19" s="566"/>
    </row>
    <row r="21" ht="13.5" thickBot="1"/>
    <row r="22" spans="1:7" ht="12.75">
      <c r="A22" s="567" t="s">
        <v>0</v>
      </c>
      <c r="B22" s="918" t="s">
        <v>392</v>
      </c>
      <c r="C22" s="919"/>
      <c r="D22" s="919"/>
      <c r="E22" s="920"/>
      <c r="F22" s="568"/>
      <c r="G22" s="568"/>
    </row>
    <row r="23" spans="1:7" ht="12.75">
      <c r="A23" s="561" t="s">
        <v>120</v>
      </c>
      <c r="B23" s="898" t="s">
        <v>393</v>
      </c>
      <c r="C23" s="899"/>
      <c r="D23" s="899"/>
      <c r="E23" s="848"/>
      <c r="F23" s="569"/>
      <c r="G23" s="569"/>
    </row>
    <row r="24" spans="1:7" ht="12.75">
      <c r="A24" s="561" t="s">
        <v>7</v>
      </c>
      <c r="B24" s="921" t="s">
        <v>394</v>
      </c>
      <c r="C24" s="862"/>
      <c r="D24" s="862"/>
      <c r="E24" s="863"/>
      <c r="F24" s="569"/>
      <c r="G24" s="569"/>
    </row>
    <row r="25" spans="1:7" ht="12.75" customHeight="1">
      <c r="A25" s="570" t="s">
        <v>39</v>
      </c>
      <c r="B25" s="910" t="s">
        <v>395</v>
      </c>
      <c r="C25" s="911"/>
      <c r="D25" s="911"/>
      <c r="E25" s="912"/>
      <c r="F25" s="569"/>
      <c r="G25" s="569"/>
    </row>
    <row r="26" spans="1:7" ht="12.75">
      <c r="A26" s="562" t="s">
        <v>83</v>
      </c>
      <c r="B26" s="913" t="s">
        <v>398</v>
      </c>
      <c r="C26" s="851"/>
      <c r="D26" s="851"/>
      <c r="E26" s="852"/>
      <c r="F26" s="571"/>
      <c r="G26" s="571"/>
    </row>
    <row r="27" spans="1:7" ht="12.75">
      <c r="A27" s="562" t="s">
        <v>86</v>
      </c>
      <c r="B27" s="914" t="s">
        <v>399</v>
      </c>
      <c r="C27" s="915"/>
      <c r="D27" s="915"/>
      <c r="E27" s="916"/>
      <c r="F27" s="571"/>
      <c r="G27" s="571"/>
    </row>
    <row r="28" spans="1:7" ht="16.5" thickBot="1">
      <c r="A28" s="564"/>
      <c r="B28" s="917" t="s">
        <v>388</v>
      </c>
      <c r="C28" s="857"/>
      <c r="D28" s="857"/>
      <c r="E28" s="844"/>
      <c r="F28" s="572"/>
      <c r="G28" s="572"/>
    </row>
    <row r="31" spans="1:5" ht="12.75">
      <c r="A31" s="430"/>
      <c r="B31" s="430"/>
      <c r="C31" s="430"/>
      <c r="D31" s="430"/>
      <c r="E31" s="430"/>
    </row>
    <row r="32" spans="1:5" ht="12.75">
      <c r="A32" s="430"/>
      <c r="B32" s="430"/>
      <c r="C32" s="430"/>
      <c r="D32" s="430"/>
      <c r="E32" s="430"/>
    </row>
  </sheetData>
  <sheetProtection/>
  <mergeCells count="22">
    <mergeCell ref="B25:E25"/>
    <mergeCell ref="B26:E26"/>
    <mergeCell ref="B27:E27"/>
    <mergeCell ref="B28:E28"/>
    <mergeCell ref="B22:E22"/>
    <mergeCell ref="B23:E23"/>
    <mergeCell ref="B24:E24"/>
    <mergeCell ref="A1:F1"/>
    <mergeCell ref="A2:F2"/>
    <mergeCell ref="A7:A8"/>
    <mergeCell ref="B7:E8"/>
    <mergeCell ref="F7:F8"/>
    <mergeCell ref="B9:E9"/>
    <mergeCell ref="A4:G4"/>
    <mergeCell ref="G7:G8"/>
    <mergeCell ref="B17:E17"/>
    <mergeCell ref="B11:E11"/>
    <mergeCell ref="B12:E12"/>
    <mergeCell ref="B13:E13"/>
    <mergeCell ref="B14:E14"/>
    <mergeCell ref="B10:E10"/>
    <mergeCell ref="B16:E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&amp;C7.b. sz. melléklet
a 22/2009. (VIII.28.) Ök. rendelethez&amp;R
7.b. sz. melléklet
</oddHead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Q30" sqref="Q30"/>
    </sheetView>
  </sheetViews>
  <sheetFormatPr defaultColWidth="9.140625" defaultRowHeight="12.75"/>
  <cols>
    <col min="1" max="1" width="8.7109375" style="406" customWidth="1"/>
    <col min="2" max="4" width="10.7109375" style="406" customWidth="1"/>
    <col min="5" max="5" width="30.7109375" style="406" customWidth="1"/>
    <col min="6" max="7" width="20.7109375" style="406" customWidth="1"/>
    <col min="8" max="16384" width="9.140625" style="406" customWidth="1"/>
  </cols>
  <sheetData>
    <row r="1" spans="1:6" ht="12.75">
      <c r="A1" s="800"/>
      <c r="B1" s="800"/>
      <c r="C1" s="800"/>
      <c r="D1" s="800"/>
      <c r="E1" s="800"/>
      <c r="F1" s="800"/>
    </row>
    <row r="2" spans="1:6" ht="12.75">
      <c r="A2" s="800"/>
      <c r="B2" s="800"/>
      <c r="C2" s="800"/>
      <c r="D2" s="800"/>
      <c r="E2" s="800"/>
      <c r="F2" s="800"/>
    </row>
    <row r="3" spans="1:5" ht="12.75">
      <c r="A3" s="404"/>
      <c r="B3" s="404"/>
      <c r="C3" s="404"/>
      <c r="D3" s="404"/>
      <c r="E3" s="404"/>
    </row>
    <row r="4" spans="1:7" ht="12.75">
      <c r="A4" s="800" t="s">
        <v>460</v>
      </c>
      <c r="B4" s="800"/>
      <c r="C4" s="800"/>
      <c r="D4" s="800"/>
      <c r="E4" s="800"/>
      <c r="F4" s="800"/>
      <c r="G4" s="800"/>
    </row>
    <row r="5" spans="1:5" ht="12.75">
      <c r="A5" s="430"/>
      <c r="B5" s="430"/>
      <c r="C5" s="430"/>
      <c r="D5" s="430"/>
      <c r="E5" s="430"/>
    </row>
    <row r="6" spans="1:5" ht="12.75">
      <c r="A6" s="430"/>
      <c r="B6" s="430"/>
      <c r="C6" s="430"/>
      <c r="D6" s="430"/>
      <c r="E6" s="430"/>
    </row>
    <row r="7" spans="1:7" ht="13.5" thickBot="1">
      <c r="A7" s="430"/>
      <c r="B7" s="430"/>
      <c r="C7" s="430"/>
      <c r="D7" s="430"/>
      <c r="E7" s="430"/>
      <c r="F7" s="447"/>
      <c r="G7" s="447" t="s">
        <v>326</v>
      </c>
    </row>
    <row r="8" spans="1:7" ht="12.75" customHeight="1">
      <c r="A8" s="858" t="s">
        <v>364</v>
      </c>
      <c r="B8" s="860" t="s">
        <v>365</v>
      </c>
      <c r="C8" s="860"/>
      <c r="D8" s="860"/>
      <c r="E8" s="860"/>
      <c r="F8" s="908" t="s">
        <v>462</v>
      </c>
      <c r="G8" s="908" t="s">
        <v>550</v>
      </c>
    </row>
    <row r="9" spans="1:7" ht="12.75">
      <c r="A9" s="859"/>
      <c r="B9" s="861"/>
      <c r="C9" s="861"/>
      <c r="D9" s="861"/>
      <c r="E9" s="861"/>
      <c r="F9" s="909"/>
      <c r="G9" s="909"/>
    </row>
    <row r="10" spans="1:7" ht="12.75">
      <c r="A10" s="559" t="s">
        <v>83</v>
      </c>
      <c r="B10" s="924" t="s">
        <v>119</v>
      </c>
      <c r="C10" s="924"/>
      <c r="D10" s="924"/>
      <c r="E10" s="924"/>
      <c r="F10" s="541"/>
      <c r="G10" s="541"/>
    </row>
    <row r="11" spans="1:7" ht="12.75">
      <c r="A11" s="560" t="s">
        <v>3</v>
      </c>
      <c r="B11" s="925" t="s">
        <v>121</v>
      </c>
      <c r="C11" s="925"/>
      <c r="D11" s="925"/>
      <c r="E11" s="925"/>
      <c r="F11" s="527"/>
      <c r="G11" s="527"/>
    </row>
    <row r="12" spans="1:7" ht="12.75">
      <c r="A12" s="561" t="s">
        <v>7</v>
      </c>
      <c r="B12" s="926" t="s">
        <v>122</v>
      </c>
      <c r="C12" s="926"/>
      <c r="D12" s="926"/>
      <c r="E12" s="926"/>
      <c r="F12" s="527"/>
      <c r="G12" s="527"/>
    </row>
    <row r="13" spans="1:7" ht="12.75">
      <c r="A13" s="561" t="s">
        <v>39</v>
      </c>
      <c r="B13" s="926" t="s">
        <v>123</v>
      </c>
      <c r="C13" s="926"/>
      <c r="D13" s="926"/>
      <c r="E13" s="926"/>
      <c r="F13" s="531"/>
      <c r="G13" s="531"/>
    </row>
    <row r="14" spans="1:7" ht="12.75">
      <c r="A14" s="524" t="s">
        <v>85</v>
      </c>
      <c r="B14" s="924" t="s">
        <v>216</v>
      </c>
      <c r="C14" s="924"/>
      <c r="D14" s="924"/>
      <c r="E14" s="924"/>
      <c r="F14" s="525"/>
      <c r="G14" s="525"/>
    </row>
    <row r="15" spans="1:7" ht="12.75">
      <c r="A15" s="524" t="s">
        <v>86</v>
      </c>
      <c r="B15" s="895" t="s">
        <v>390</v>
      </c>
      <c r="C15" s="896"/>
      <c r="D15" s="896"/>
      <c r="E15" s="897"/>
      <c r="F15" s="525"/>
      <c r="G15" s="525"/>
    </row>
    <row r="16" spans="1:7" ht="12.75">
      <c r="A16" s="524" t="s">
        <v>88</v>
      </c>
      <c r="B16" s="895" t="s">
        <v>361</v>
      </c>
      <c r="C16" s="896"/>
      <c r="D16" s="896"/>
      <c r="E16" s="897"/>
      <c r="F16" s="525"/>
      <c r="G16" s="525"/>
    </row>
    <row r="17" spans="1:7" ht="12.75">
      <c r="A17" s="562" t="s">
        <v>210</v>
      </c>
      <c r="B17" s="927" t="s">
        <v>391</v>
      </c>
      <c r="C17" s="927"/>
      <c r="D17" s="927"/>
      <c r="E17" s="927"/>
      <c r="F17" s="563"/>
      <c r="G17" s="563"/>
    </row>
    <row r="18" spans="1:7" ht="16.5" thickBot="1">
      <c r="A18" s="564"/>
      <c r="B18" s="886" t="s">
        <v>382</v>
      </c>
      <c r="C18" s="887"/>
      <c r="D18" s="887"/>
      <c r="E18" s="888"/>
      <c r="F18" s="537"/>
      <c r="G18" s="537"/>
    </row>
    <row r="19" spans="1:5" ht="12.75">
      <c r="A19" s="565"/>
      <c r="B19" s="566"/>
      <c r="C19" s="566"/>
      <c r="D19" s="566"/>
      <c r="E19" s="566"/>
    </row>
    <row r="20" spans="1:5" ht="12.75">
      <c r="A20" s="565"/>
      <c r="B20" s="566"/>
      <c r="C20" s="566"/>
      <c r="D20" s="566"/>
      <c r="E20" s="566"/>
    </row>
    <row r="22" ht="13.5" thickBot="1"/>
    <row r="23" spans="1:7" ht="12.75">
      <c r="A23" s="567" t="s">
        <v>0</v>
      </c>
      <c r="B23" s="928" t="s">
        <v>392</v>
      </c>
      <c r="C23" s="928"/>
      <c r="D23" s="928"/>
      <c r="E23" s="928"/>
      <c r="F23" s="568"/>
      <c r="G23" s="568"/>
    </row>
    <row r="24" spans="1:7" ht="12.75">
      <c r="A24" s="573" t="s">
        <v>120</v>
      </c>
      <c r="B24" s="898" t="s">
        <v>393</v>
      </c>
      <c r="C24" s="899"/>
      <c r="D24" s="899"/>
      <c r="E24" s="848"/>
      <c r="F24" s="569"/>
      <c r="G24" s="569"/>
    </row>
    <row r="25" spans="1:7" ht="12.75">
      <c r="A25" s="573" t="s">
        <v>7</v>
      </c>
      <c r="B25" s="921" t="s">
        <v>394</v>
      </c>
      <c r="C25" s="862"/>
      <c r="D25" s="862"/>
      <c r="E25" s="863"/>
      <c r="F25" s="569"/>
      <c r="G25" s="569"/>
    </row>
    <row r="26" spans="1:7" ht="12.75">
      <c r="A26" s="574" t="s">
        <v>39</v>
      </c>
      <c r="B26" s="910" t="s">
        <v>395</v>
      </c>
      <c r="C26" s="922"/>
      <c r="D26" s="922"/>
      <c r="E26" s="923"/>
      <c r="F26" s="569"/>
      <c r="G26" s="569"/>
    </row>
    <row r="27" spans="1:7" ht="12.75">
      <c r="A27" s="575" t="s">
        <v>83</v>
      </c>
      <c r="B27" s="913" t="s">
        <v>398</v>
      </c>
      <c r="C27" s="851"/>
      <c r="D27" s="851"/>
      <c r="E27" s="852"/>
      <c r="F27" s="571"/>
      <c r="G27" s="571"/>
    </row>
    <row r="28" spans="1:7" ht="12.75">
      <c r="A28" s="575" t="s">
        <v>86</v>
      </c>
      <c r="B28" s="914" t="s">
        <v>399</v>
      </c>
      <c r="C28" s="915"/>
      <c r="D28" s="915"/>
      <c r="E28" s="916"/>
      <c r="F28" s="571"/>
      <c r="G28" s="571"/>
    </row>
    <row r="29" spans="1:7" ht="16.5" thickBot="1">
      <c r="A29" s="564"/>
      <c r="B29" s="845" t="s">
        <v>388</v>
      </c>
      <c r="C29" s="845"/>
      <c r="D29" s="845"/>
      <c r="E29" s="845"/>
      <c r="F29" s="572"/>
      <c r="G29" s="572"/>
    </row>
  </sheetData>
  <sheetProtection/>
  <mergeCells count="23">
    <mergeCell ref="B14:E14"/>
    <mergeCell ref="B15:E15"/>
    <mergeCell ref="A1:F1"/>
    <mergeCell ref="A2:F2"/>
    <mergeCell ref="A8:A9"/>
    <mergeCell ref="B8:E9"/>
    <mergeCell ref="F8:F9"/>
    <mergeCell ref="B29:E29"/>
    <mergeCell ref="B16:E16"/>
    <mergeCell ref="B17:E17"/>
    <mergeCell ref="B18:E18"/>
    <mergeCell ref="B23:E23"/>
    <mergeCell ref="B24:E24"/>
    <mergeCell ref="G8:G9"/>
    <mergeCell ref="A4:G4"/>
    <mergeCell ref="B25:E25"/>
    <mergeCell ref="B26:E26"/>
    <mergeCell ref="B27:E27"/>
    <mergeCell ref="B28:E28"/>
    <mergeCell ref="B10:E10"/>
    <mergeCell ref="B11:E11"/>
    <mergeCell ref="B12:E12"/>
    <mergeCell ref="B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&amp;C7.c. sz. melléklet
a 22/2009. (VIII.28.) Ök. rendelethez&amp;R
7.c. sz. melléklet
</oddHeader>
    <oddFooter>&amp;L&amp;D&amp;C&amp;P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4"/>
  <sheetViews>
    <sheetView view="pageBreakPreview" zoomScaleSheetLayoutView="100" zoomScalePageLayoutView="0" workbookViewId="0" topLeftCell="A103">
      <selection activeCell="H54" sqref="H54"/>
    </sheetView>
  </sheetViews>
  <sheetFormatPr defaultColWidth="9.140625" defaultRowHeight="12.75"/>
  <cols>
    <col min="1" max="1" width="4.140625" style="406" customWidth="1"/>
    <col min="2" max="6" width="9.140625" style="406" customWidth="1"/>
    <col min="7" max="7" width="10.140625" style="406" customWidth="1"/>
    <col min="8" max="8" width="9.57421875" style="406" bestFit="1" customWidth="1"/>
    <col min="9" max="9" width="12.7109375" style="406" customWidth="1"/>
    <col min="10" max="10" width="9.57421875" style="406" bestFit="1" customWidth="1"/>
    <col min="11" max="16384" width="9.140625" style="406" customWidth="1"/>
  </cols>
  <sheetData>
    <row r="1" spans="9:10" ht="12.75">
      <c r="I1" s="939" t="s">
        <v>326</v>
      </c>
      <c r="J1" s="939"/>
    </row>
    <row r="2" spans="1:10" ht="15.75">
      <c r="A2" s="576" t="s">
        <v>400</v>
      </c>
      <c r="B2" s="577"/>
      <c r="C2" s="577"/>
      <c r="D2" s="577"/>
      <c r="E2" s="577"/>
      <c r="F2" s="577"/>
      <c r="G2" s="577"/>
      <c r="H2" s="577"/>
      <c r="I2" s="577"/>
      <c r="J2" s="578"/>
    </row>
    <row r="3" spans="1:10" ht="12.75">
      <c r="A3" s="467"/>
      <c r="B3" s="424" t="s">
        <v>119</v>
      </c>
      <c r="C3" s="424"/>
      <c r="D3" s="424"/>
      <c r="E3" s="424"/>
      <c r="F3" s="424"/>
      <c r="G3" s="424"/>
      <c r="H3" s="424"/>
      <c r="I3" s="935">
        <v>20790</v>
      </c>
      <c r="J3" s="936"/>
    </row>
    <row r="4" spans="1:10" ht="12.75">
      <c r="A4" s="467"/>
      <c r="B4" s="424" t="s">
        <v>530</v>
      </c>
      <c r="C4" s="424"/>
      <c r="D4" s="424"/>
      <c r="E4" s="424"/>
      <c r="F4" s="424"/>
      <c r="G4" s="424"/>
      <c r="H4" s="424"/>
      <c r="I4" s="935">
        <v>822417</v>
      </c>
      <c r="J4" s="936"/>
    </row>
    <row r="5" spans="1:10" ht="12.75">
      <c r="A5" s="467"/>
      <c r="B5" s="424" t="s">
        <v>361</v>
      </c>
      <c r="C5" s="424"/>
      <c r="D5" s="424"/>
      <c r="E5" s="424"/>
      <c r="F5" s="424"/>
      <c r="G5" s="424"/>
      <c r="H5" s="424"/>
      <c r="I5" s="935">
        <v>3800</v>
      </c>
      <c r="J5" s="936"/>
    </row>
    <row r="6" spans="1:10" ht="12.75">
      <c r="A6" s="467"/>
      <c r="B6" s="424" t="s">
        <v>125</v>
      </c>
      <c r="C6" s="424"/>
      <c r="D6" s="424"/>
      <c r="E6" s="424"/>
      <c r="F6" s="424"/>
      <c r="G6" s="424"/>
      <c r="H6" s="424"/>
      <c r="I6" s="650"/>
      <c r="J6" s="651">
        <v>1516</v>
      </c>
    </row>
    <row r="7" spans="1:10" ht="12.75">
      <c r="A7" s="467"/>
      <c r="B7" s="424" t="s">
        <v>402</v>
      </c>
      <c r="C7" s="424"/>
      <c r="D7" s="424"/>
      <c r="E7" s="424"/>
      <c r="F7" s="424"/>
      <c r="G7" s="424"/>
      <c r="H7" s="424"/>
      <c r="I7" s="935">
        <v>978561</v>
      </c>
      <c r="J7" s="936"/>
    </row>
    <row r="8" spans="1:10" ht="12.75">
      <c r="A8" s="467"/>
      <c r="B8" s="424" t="s">
        <v>632</v>
      </c>
      <c r="C8" s="424"/>
      <c r="D8" s="424"/>
      <c r="E8" s="424"/>
      <c r="F8" s="424"/>
      <c r="G8" s="424"/>
      <c r="H8" s="424"/>
      <c r="I8" s="650"/>
      <c r="J8" s="651">
        <v>18988</v>
      </c>
    </row>
    <row r="9" spans="1:10" ht="15.75">
      <c r="A9" s="576" t="s">
        <v>403</v>
      </c>
      <c r="B9" s="577"/>
      <c r="C9" s="577"/>
      <c r="D9" s="577"/>
      <c r="E9" s="577"/>
      <c r="F9" s="577"/>
      <c r="G9" s="577"/>
      <c r="H9" s="577"/>
      <c r="I9" s="937">
        <f>SUM(I3:J8)</f>
        <v>1846072</v>
      </c>
      <c r="J9" s="938"/>
    </row>
    <row r="10" spans="9:10" ht="12.75">
      <c r="I10" s="939" t="s">
        <v>326</v>
      </c>
      <c r="J10" s="939"/>
    </row>
    <row r="11" spans="1:10" s="468" customFormat="1" ht="52.5" customHeight="1">
      <c r="A11" s="941" t="s">
        <v>404</v>
      </c>
      <c r="B11" s="942"/>
      <c r="C11" s="942"/>
      <c r="D11" s="942"/>
      <c r="E11" s="942"/>
      <c r="F11" s="943"/>
      <c r="G11" s="940" t="s">
        <v>405</v>
      </c>
      <c r="H11" s="940"/>
      <c r="I11" s="940" t="s">
        <v>406</v>
      </c>
      <c r="J11" s="940"/>
    </row>
    <row r="12" spans="1:10" ht="12.75">
      <c r="A12" s="579"/>
      <c r="B12" s="580"/>
      <c r="C12" s="580"/>
      <c r="D12" s="580"/>
      <c r="E12" s="580"/>
      <c r="F12" s="581"/>
      <c r="G12" s="947" t="s">
        <v>407</v>
      </c>
      <c r="H12" s="947"/>
      <c r="I12" s="947"/>
      <c r="J12" s="947"/>
    </row>
    <row r="13" spans="1:10" s="468" customFormat="1" ht="38.25">
      <c r="A13" s="582"/>
      <c r="B13" s="583"/>
      <c r="C13" s="583"/>
      <c r="D13" s="583"/>
      <c r="E13" s="583"/>
      <c r="F13" s="584"/>
      <c r="G13" s="585" t="s">
        <v>408</v>
      </c>
      <c r="H13" s="585" t="s">
        <v>318</v>
      </c>
      <c r="I13" s="585" t="s">
        <v>468</v>
      </c>
      <c r="J13" s="585" t="s">
        <v>318</v>
      </c>
    </row>
    <row r="14" spans="1:10" s="468" customFormat="1" ht="12.75">
      <c r="A14" s="944" t="s">
        <v>469</v>
      </c>
      <c r="B14" s="945"/>
      <c r="C14" s="945"/>
      <c r="D14" s="945"/>
      <c r="E14" s="945"/>
      <c r="F14" s="946"/>
      <c r="G14" s="469">
        <f>SUM(G15)</f>
        <v>1519</v>
      </c>
      <c r="H14" s="469"/>
      <c r="I14" s="469"/>
      <c r="J14" s="469"/>
    </row>
    <row r="15" spans="1:10" s="468" customFormat="1" ht="24" customHeight="1">
      <c r="A15" s="951" t="s">
        <v>470</v>
      </c>
      <c r="B15" s="952"/>
      <c r="C15" s="952"/>
      <c r="D15" s="952"/>
      <c r="E15" s="952"/>
      <c r="F15" s="953"/>
      <c r="G15" s="470">
        <v>1519</v>
      </c>
      <c r="H15" s="470"/>
      <c r="I15" s="470"/>
      <c r="J15" s="470"/>
    </row>
    <row r="16" spans="1:10" s="468" customFormat="1" ht="12.75">
      <c r="A16" s="944" t="s">
        <v>409</v>
      </c>
      <c r="B16" s="945"/>
      <c r="C16" s="945"/>
      <c r="D16" s="945"/>
      <c r="E16" s="945"/>
      <c r="F16" s="946"/>
      <c r="G16" s="469">
        <f>SUM(G18:G27)</f>
        <v>133297</v>
      </c>
      <c r="H16" s="469">
        <f>SUM(H18:H28)</f>
        <v>38226</v>
      </c>
      <c r="I16" s="469">
        <f>SUM(I18:I26)</f>
        <v>43254</v>
      </c>
      <c r="J16" s="469">
        <f>SUM(J17:J26)</f>
        <v>1875</v>
      </c>
    </row>
    <row r="17" spans="1:10" ht="12.75">
      <c r="A17" s="948" t="s">
        <v>553</v>
      </c>
      <c r="B17" s="948"/>
      <c r="C17" s="948"/>
      <c r="D17" s="948"/>
      <c r="E17" s="948"/>
      <c r="F17" s="948"/>
      <c r="G17" s="470"/>
      <c r="H17" s="470"/>
      <c r="I17" s="470"/>
      <c r="J17" s="470">
        <v>597</v>
      </c>
    </row>
    <row r="18" spans="1:10" ht="12.75">
      <c r="A18" s="948" t="s">
        <v>536</v>
      </c>
      <c r="B18" s="948"/>
      <c r="C18" s="948"/>
      <c r="D18" s="948"/>
      <c r="E18" s="948"/>
      <c r="F18" s="948"/>
      <c r="G18" s="470">
        <v>1146</v>
      </c>
      <c r="H18" s="470"/>
      <c r="I18" s="470"/>
      <c r="J18" s="470"/>
    </row>
    <row r="19" spans="1:10" ht="12.75" customHeight="1">
      <c r="A19" s="929" t="s">
        <v>310</v>
      </c>
      <c r="B19" s="930"/>
      <c r="C19" s="930"/>
      <c r="D19" s="930"/>
      <c r="E19" s="930"/>
      <c r="F19" s="931"/>
      <c r="G19" s="470">
        <v>27838</v>
      </c>
      <c r="H19" s="470"/>
      <c r="I19" s="470"/>
      <c r="J19" s="470"/>
    </row>
    <row r="20" spans="1:10" ht="12.75" customHeight="1">
      <c r="A20" s="929" t="s">
        <v>311</v>
      </c>
      <c r="B20" s="930"/>
      <c r="C20" s="930"/>
      <c r="D20" s="930"/>
      <c r="E20" s="930"/>
      <c r="F20" s="931"/>
      <c r="G20" s="470">
        <v>2523</v>
      </c>
      <c r="H20" s="470">
        <v>1166</v>
      </c>
      <c r="I20" s="470">
        <v>30000</v>
      </c>
      <c r="J20" s="470"/>
    </row>
    <row r="21" spans="1:10" ht="38.25" customHeight="1">
      <c r="A21" s="932" t="s">
        <v>617</v>
      </c>
      <c r="B21" s="933"/>
      <c r="C21" s="933"/>
      <c r="D21" s="933"/>
      <c r="E21" s="933"/>
      <c r="F21" s="934"/>
      <c r="G21" s="470"/>
      <c r="H21" s="470"/>
      <c r="I21" s="470">
        <v>330</v>
      </c>
      <c r="J21" s="470"/>
    </row>
    <row r="22" spans="1:10" ht="24.75" customHeight="1">
      <c r="A22" s="932" t="s">
        <v>616</v>
      </c>
      <c r="B22" s="933"/>
      <c r="C22" s="933"/>
      <c r="D22" s="933"/>
      <c r="E22" s="933"/>
      <c r="F22" s="934"/>
      <c r="G22" s="470"/>
      <c r="H22" s="470"/>
      <c r="I22" s="470"/>
      <c r="J22" s="470">
        <v>1278</v>
      </c>
    </row>
    <row r="23" spans="1:10" ht="12.75">
      <c r="A23" s="932" t="s">
        <v>463</v>
      </c>
      <c r="B23" s="933"/>
      <c r="C23" s="933"/>
      <c r="D23" s="933"/>
      <c r="E23" s="933"/>
      <c r="F23" s="934"/>
      <c r="G23" s="470">
        <v>1780</v>
      </c>
      <c r="H23" s="470"/>
      <c r="I23" s="470"/>
      <c r="J23" s="470"/>
    </row>
    <row r="24" spans="1:10" ht="12.75">
      <c r="A24" s="932" t="s">
        <v>464</v>
      </c>
      <c r="B24" s="933"/>
      <c r="C24" s="933"/>
      <c r="D24" s="933"/>
      <c r="E24" s="933"/>
      <c r="F24" s="934"/>
      <c r="G24" s="470">
        <v>6700</v>
      </c>
      <c r="H24" s="470">
        <v>2060</v>
      </c>
      <c r="I24" s="470"/>
      <c r="J24" s="470"/>
    </row>
    <row r="25" spans="1:10" ht="12.75">
      <c r="A25" s="932" t="s">
        <v>465</v>
      </c>
      <c r="B25" s="933"/>
      <c r="C25" s="933"/>
      <c r="D25" s="933"/>
      <c r="E25" s="933"/>
      <c r="F25" s="934"/>
      <c r="G25" s="470"/>
      <c r="H25" s="470">
        <v>12500</v>
      </c>
      <c r="I25" s="470">
        <v>2184</v>
      </c>
      <c r="J25" s="470"/>
    </row>
    <row r="26" spans="1:10" ht="12.75">
      <c r="A26" s="932" t="s">
        <v>471</v>
      </c>
      <c r="B26" s="933"/>
      <c r="C26" s="933"/>
      <c r="D26" s="933"/>
      <c r="E26" s="933"/>
      <c r="F26" s="934"/>
      <c r="G26" s="470"/>
      <c r="H26" s="470"/>
      <c r="I26" s="470">
        <v>10740</v>
      </c>
      <c r="J26" s="470"/>
    </row>
    <row r="27" spans="1:10" ht="12.75">
      <c r="A27" s="932" t="s">
        <v>263</v>
      </c>
      <c r="B27" s="933"/>
      <c r="C27" s="933"/>
      <c r="D27" s="933"/>
      <c r="E27" s="933"/>
      <c r="F27" s="934"/>
      <c r="G27" s="470">
        <v>93310</v>
      </c>
      <c r="H27" s="470"/>
      <c r="I27" s="470"/>
      <c r="J27" s="470"/>
    </row>
    <row r="28" spans="1:10" ht="12.75">
      <c r="A28" s="932" t="s">
        <v>658</v>
      </c>
      <c r="B28" s="933"/>
      <c r="C28" s="933"/>
      <c r="D28" s="933"/>
      <c r="E28" s="933"/>
      <c r="F28" s="934"/>
      <c r="G28" s="470"/>
      <c r="H28" s="470">
        <v>22500</v>
      </c>
      <c r="I28" s="470"/>
      <c r="J28" s="470"/>
    </row>
    <row r="29" spans="1:10" ht="12.75">
      <c r="A29" s="944" t="s">
        <v>410</v>
      </c>
      <c r="B29" s="945"/>
      <c r="C29" s="945"/>
      <c r="D29" s="945"/>
      <c r="E29" s="945"/>
      <c r="F29" s="946"/>
      <c r="G29" s="471">
        <f>SUM(G30:G38)</f>
        <v>19919</v>
      </c>
      <c r="H29" s="471">
        <f>SUM(H30:H39)</f>
        <v>716950</v>
      </c>
      <c r="I29" s="471">
        <f>SUM(I30:I37)</f>
        <v>68196</v>
      </c>
      <c r="J29" s="471">
        <f>SUM(J30:J39)</f>
        <v>22695</v>
      </c>
    </row>
    <row r="30" spans="1:10" ht="26.25" customHeight="1">
      <c r="A30" s="948" t="s">
        <v>537</v>
      </c>
      <c r="B30" s="948"/>
      <c r="C30" s="948"/>
      <c r="D30" s="948"/>
      <c r="E30" s="948"/>
      <c r="F30" s="948"/>
      <c r="G30" s="470">
        <v>16989</v>
      </c>
      <c r="H30" s="470">
        <v>690617</v>
      </c>
      <c r="I30" s="470">
        <v>58278</v>
      </c>
      <c r="J30" s="470"/>
    </row>
    <row r="31" spans="1:10" ht="12.75">
      <c r="A31" s="929" t="s">
        <v>490</v>
      </c>
      <c r="B31" s="930"/>
      <c r="C31" s="930"/>
      <c r="D31" s="930"/>
      <c r="E31" s="930"/>
      <c r="F31" s="931"/>
      <c r="G31" s="470"/>
      <c r="H31" s="470"/>
      <c r="I31" s="470">
        <v>1968</v>
      </c>
      <c r="J31" s="470"/>
    </row>
    <row r="32" spans="1:10" ht="12.75">
      <c r="A32" s="948" t="s">
        <v>303</v>
      </c>
      <c r="B32" s="948"/>
      <c r="C32" s="948"/>
      <c r="D32" s="948"/>
      <c r="E32" s="948"/>
      <c r="F32" s="948"/>
      <c r="G32" s="470"/>
      <c r="H32" s="470">
        <v>0</v>
      </c>
      <c r="I32" s="470"/>
      <c r="J32" s="470"/>
    </row>
    <row r="33" spans="1:10" ht="12.75">
      <c r="A33" s="929" t="s">
        <v>312</v>
      </c>
      <c r="B33" s="930"/>
      <c r="C33" s="930"/>
      <c r="D33" s="930"/>
      <c r="E33" s="930"/>
      <c r="F33" s="931"/>
      <c r="G33" s="470">
        <v>2930</v>
      </c>
      <c r="H33" s="470">
        <v>10197</v>
      </c>
      <c r="I33" s="470"/>
      <c r="J33" s="470"/>
    </row>
    <row r="34" spans="1:10" ht="12.75">
      <c r="A34" s="929" t="s">
        <v>467</v>
      </c>
      <c r="B34" s="930"/>
      <c r="C34" s="930"/>
      <c r="D34" s="930"/>
      <c r="E34" s="930"/>
      <c r="F34" s="931"/>
      <c r="G34" s="470"/>
      <c r="H34" s="470">
        <v>10532</v>
      </c>
      <c r="I34" s="470">
        <v>1056</v>
      </c>
      <c r="J34" s="470">
        <v>13495</v>
      </c>
    </row>
    <row r="35" spans="1:10" ht="12.75">
      <c r="A35" s="932" t="s">
        <v>466</v>
      </c>
      <c r="B35" s="933"/>
      <c r="C35" s="933"/>
      <c r="D35" s="933"/>
      <c r="E35" s="933"/>
      <c r="F35" s="934"/>
      <c r="G35" s="470"/>
      <c r="H35" s="470"/>
      <c r="I35" s="470">
        <v>3014</v>
      </c>
      <c r="J35" s="470"/>
    </row>
    <row r="36" spans="1:10" ht="12.75">
      <c r="A36" s="932" t="s">
        <v>538</v>
      </c>
      <c r="B36" s="933"/>
      <c r="C36" s="933"/>
      <c r="D36" s="933"/>
      <c r="E36" s="933"/>
      <c r="F36" s="934"/>
      <c r="G36" s="470"/>
      <c r="H36" s="470">
        <v>1000</v>
      </c>
      <c r="I36" s="470"/>
      <c r="J36" s="470"/>
    </row>
    <row r="37" spans="1:10" ht="12.75">
      <c r="A37" s="932" t="s">
        <v>246</v>
      </c>
      <c r="B37" s="933"/>
      <c r="C37" s="933"/>
      <c r="D37" s="933"/>
      <c r="E37" s="933"/>
      <c r="F37" s="934"/>
      <c r="G37" s="470"/>
      <c r="H37" s="470"/>
      <c r="I37" s="470">
        <v>3880</v>
      </c>
      <c r="J37" s="470"/>
    </row>
    <row r="38" spans="1:10" ht="12.75">
      <c r="A38" s="932" t="s">
        <v>560</v>
      </c>
      <c r="B38" s="933"/>
      <c r="C38" s="933"/>
      <c r="D38" s="933"/>
      <c r="E38" s="933"/>
      <c r="F38" s="934"/>
      <c r="G38" s="470"/>
      <c r="H38" s="470">
        <v>4604</v>
      </c>
      <c r="I38" s="470"/>
      <c r="J38" s="470"/>
    </row>
    <row r="39" spans="1:10" ht="12.75">
      <c r="A39" s="932" t="s">
        <v>659</v>
      </c>
      <c r="B39" s="933"/>
      <c r="C39" s="933"/>
      <c r="D39" s="933"/>
      <c r="E39" s="933"/>
      <c r="F39" s="934"/>
      <c r="G39" s="470"/>
      <c r="H39" s="470"/>
      <c r="I39" s="470"/>
      <c r="J39" s="470">
        <v>9200</v>
      </c>
    </row>
    <row r="40" spans="1:10" ht="12.75">
      <c r="A40" s="944" t="s">
        <v>411</v>
      </c>
      <c r="B40" s="945"/>
      <c r="C40" s="945"/>
      <c r="D40" s="945"/>
      <c r="E40" s="945"/>
      <c r="F40" s="946"/>
      <c r="G40" s="471">
        <f>SUM(G41:G42)</f>
        <v>45080</v>
      </c>
      <c r="H40" s="471">
        <f>SUM(H41:H44)</f>
        <v>49246</v>
      </c>
      <c r="I40" s="471">
        <f>SUM(I41:I45)</f>
        <v>56024</v>
      </c>
      <c r="J40" s="471">
        <f>SUM(J41:J41)</f>
        <v>0</v>
      </c>
    </row>
    <row r="41" spans="1:10" ht="12.75">
      <c r="A41" s="948" t="s">
        <v>472</v>
      </c>
      <c r="B41" s="948"/>
      <c r="C41" s="948"/>
      <c r="D41" s="948"/>
      <c r="E41" s="948"/>
      <c r="F41" s="948"/>
      <c r="G41" s="470">
        <v>1500</v>
      </c>
      <c r="H41" s="470">
        <v>19500</v>
      </c>
      <c r="I41" s="470"/>
      <c r="J41" s="470"/>
    </row>
    <row r="42" spans="1:10" ht="12.75">
      <c r="A42" s="929" t="s">
        <v>313</v>
      </c>
      <c r="B42" s="930"/>
      <c r="C42" s="930"/>
      <c r="D42" s="930"/>
      <c r="E42" s="930"/>
      <c r="F42" s="931"/>
      <c r="G42" s="470">
        <v>43580</v>
      </c>
      <c r="H42" s="470">
        <v>22100</v>
      </c>
      <c r="I42" s="470"/>
      <c r="J42" s="470"/>
    </row>
    <row r="43" spans="1:10" ht="12.75">
      <c r="A43" s="929" t="s">
        <v>618</v>
      </c>
      <c r="B43" s="930"/>
      <c r="C43" s="930"/>
      <c r="D43" s="930"/>
      <c r="E43" s="930"/>
      <c r="F43" s="931"/>
      <c r="G43" s="470"/>
      <c r="H43" s="470">
        <v>3000</v>
      </c>
      <c r="I43" s="470"/>
      <c r="J43" s="470"/>
    </row>
    <row r="44" spans="1:10" ht="12.75">
      <c r="A44" s="929" t="s">
        <v>660</v>
      </c>
      <c r="B44" s="930"/>
      <c r="C44" s="930"/>
      <c r="D44" s="930"/>
      <c r="E44" s="930"/>
      <c r="F44" s="931"/>
      <c r="G44" s="470"/>
      <c r="H44" s="470">
        <v>4646</v>
      </c>
      <c r="I44" s="470"/>
      <c r="J44" s="470"/>
    </row>
    <row r="45" spans="1:10" ht="12.75">
      <c r="A45" s="929" t="s">
        <v>671</v>
      </c>
      <c r="B45" s="930"/>
      <c r="C45" s="930"/>
      <c r="D45" s="930"/>
      <c r="E45" s="930"/>
      <c r="F45" s="931"/>
      <c r="G45" s="470"/>
      <c r="H45" s="470"/>
      <c r="I45" s="470">
        <v>56024</v>
      </c>
      <c r="J45" s="470"/>
    </row>
    <row r="46" spans="1:10" ht="12.75">
      <c r="A46" s="944" t="s">
        <v>473</v>
      </c>
      <c r="B46" s="945"/>
      <c r="C46" s="945"/>
      <c r="D46" s="945"/>
      <c r="E46" s="945"/>
      <c r="F46" s="946"/>
      <c r="G46" s="469"/>
      <c r="H46" s="469">
        <f>SUM(H47:H47)</f>
        <v>100</v>
      </c>
      <c r="I46" s="469"/>
      <c r="J46" s="469"/>
    </row>
    <row r="47" spans="1:10" ht="12.75">
      <c r="A47" s="929" t="s">
        <v>474</v>
      </c>
      <c r="B47" s="930"/>
      <c r="C47" s="930"/>
      <c r="D47" s="930"/>
      <c r="E47" s="930"/>
      <c r="F47" s="931"/>
      <c r="G47" s="470"/>
      <c r="H47" s="470">
        <v>100</v>
      </c>
      <c r="I47" s="470"/>
      <c r="J47" s="470"/>
    </row>
    <row r="48" spans="1:10" s="468" customFormat="1" ht="12.75">
      <c r="A48" s="944" t="s">
        <v>412</v>
      </c>
      <c r="B48" s="945"/>
      <c r="C48" s="945"/>
      <c r="D48" s="945"/>
      <c r="E48" s="945"/>
      <c r="F48" s="946"/>
      <c r="G48" s="469">
        <f>SUM(G49:G53,G58:G83)</f>
        <v>4519</v>
      </c>
      <c r="H48" s="469">
        <f>SUM(H49:H54,H58:H84)</f>
        <v>84743</v>
      </c>
      <c r="I48" s="469">
        <f>SUM(I49:I53,I58:I83)</f>
        <v>99838</v>
      </c>
      <c r="J48" s="469">
        <f>SUM(J49:J53,J58:J83)</f>
        <v>545280</v>
      </c>
    </row>
    <row r="49" spans="1:10" s="468" customFormat="1" ht="12.75">
      <c r="A49" s="948" t="s">
        <v>413</v>
      </c>
      <c r="B49" s="948"/>
      <c r="C49" s="948"/>
      <c r="D49" s="948"/>
      <c r="E49" s="948"/>
      <c r="F49" s="948"/>
      <c r="G49" s="470">
        <v>3700</v>
      </c>
      <c r="H49" s="470"/>
      <c r="I49" s="470"/>
      <c r="J49" s="470"/>
    </row>
    <row r="50" spans="1:10" s="468" customFormat="1" ht="24.75" customHeight="1">
      <c r="A50" s="929" t="s">
        <v>539</v>
      </c>
      <c r="B50" s="930"/>
      <c r="C50" s="930"/>
      <c r="D50" s="930"/>
      <c r="E50" s="930"/>
      <c r="F50" s="931"/>
      <c r="G50" s="470">
        <v>150</v>
      </c>
      <c r="H50" s="470"/>
      <c r="I50" s="470"/>
      <c r="J50" s="470"/>
    </row>
    <row r="51" spans="1:10" s="468" customFormat="1" ht="12.75">
      <c r="A51" s="929" t="s">
        <v>484</v>
      </c>
      <c r="B51" s="930"/>
      <c r="C51" s="930"/>
      <c r="D51" s="930"/>
      <c r="E51" s="930"/>
      <c r="F51" s="931"/>
      <c r="G51" s="470">
        <v>169</v>
      </c>
      <c r="H51" s="470"/>
      <c r="I51" s="470"/>
      <c r="J51" s="470"/>
    </row>
    <row r="52" spans="1:10" s="468" customFormat="1" ht="12.75">
      <c r="A52" s="929" t="s">
        <v>529</v>
      </c>
      <c r="B52" s="930"/>
      <c r="C52" s="930"/>
      <c r="D52" s="930"/>
      <c r="E52" s="930"/>
      <c r="F52" s="931"/>
      <c r="G52" s="470"/>
      <c r="H52" s="470">
        <v>3000</v>
      </c>
      <c r="I52" s="470"/>
      <c r="J52" s="470"/>
    </row>
    <row r="53" spans="1:10" s="468" customFormat="1" ht="12.75">
      <c r="A53" s="929" t="s">
        <v>606</v>
      </c>
      <c r="B53" s="930"/>
      <c r="C53" s="930"/>
      <c r="D53" s="930"/>
      <c r="E53" s="930"/>
      <c r="F53" s="931"/>
      <c r="G53" s="470"/>
      <c r="H53" s="470">
        <v>2788</v>
      </c>
      <c r="I53" s="470"/>
      <c r="J53" s="470"/>
    </row>
    <row r="54" spans="1:10" s="468" customFormat="1" ht="12.75">
      <c r="A54" s="929" t="s">
        <v>661</v>
      </c>
      <c r="B54" s="930"/>
      <c r="C54" s="930"/>
      <c r="D54" s="930"/>
      <c r="E54" s="930"/>
      <c r="F54" s="931"/>
      <c r="G54" s="470"/>
      <c r="H54" s="470">
        <v>200</v>
      </c>
      <c r="I54" s="470"/>
      <c r="J54" s="470"/>
    </row>
    <row r="55" spans="1:10" s="468" customFormat="1" ht="52.5" customHeight="1">
      <c r="A55" s="941" t="s">
        <v>404</v>
      </c>
      <c r="B55" s="942"/>
      <c r="C55" s="942"/>
      <c r="D55" s="942"/>
      <c r="E55" s="942"/>
      <c r="F55" s="943"/>
      <c r="G55" s="940" t="s">
        <v>405</v>
      </c>
      <c r="H55" s="940"/>
      <c r="I55" s="940" t="s">
        <v>406</v>
      </c>
      <c r="J55" s="940"/>
    </row>
    <row r="56" spans="1:10" ht="12.75">
      <c r="A56" s="579"/>
      <c r="B56" s="580"/>
      <c r="C56" s="580"/>
      <c r="D56" s="580"/>
      <c r="E56" s="580"/>
      <c r="F56" s="581"/>
      <c r="G56" s="947" t="s">
        <v>407</v>
      </c>
      <c r="H56" s="947"/>
      <c r="I56" s="947"/>
      <c r="J56" s="947"/>
    </row>
    <row r="57" spans="1:10" s="468" customFormat="1" ht="38.25">
      <c r="A57" s="582"/>
      <c r="B57" s="583"/>
      <c r="C57" s="583"/>
      <c r="D57" s="583"/>
      <c r="E57" s="583"/>
      <c r="F57" s="584"/>
      <c r="G57" s="603" t="s">
        <v>408</v>
      </c>
      <c r="H57" s="603" t="s">
        <v>318</v>
      </c>
      <c r="I57" s="603" t="s">
        <v>468</v>
      </c>
      <c r="J57" s="603" t="s">
        <v>318</v>
      </c>
    </row>
    <row r="58" spans="1:10" ht="12.75">
      <c r="A58" s="948" t="s">
        <v>305</v>
      </c>
      <c r="B58" s="948"/>
      <c r="C58" s="948"/>
      <c r="D58" s="948"/>
      <c r="E58" s="948"/>
      <c r="F58" s="948"/>
      <c r="G58" s="470"/>
      <c r="H58" s="470">
        <v>871</v>
      </c>
      <c r="I58" s="470"/>
      <c r="J58" s="470"/>
    </row>
    <row r="59" spans="1:10" ht="12.75">
      <c r="A59" s="932" t="s">
        <v>467</v>
      </c>
      <c r="B59" s="930"/>
      <c r="C59" s="930"/>
      <c r="D59" s="930"/>
      <c r="E59" s="930"/>
      <c r="F59" s="931"/>
      <c r="G59" s="470"/>
      <c r="H59" s="470"/>
      <c r="I59" s="470">
        <v>0</v>
      </c>
      <c r="J59" s="470"/>
    </row>
    <row r="60" spans="1:10" ht="12.75">
      <c r="A60" s="932" t="s">
        <v>561</v>
      </c>
      <c r="B60" s="930"/>
      <c r="C60" s="930"/>
      <c r="D60" s="930"/>
      <c r="E60" s="930"/>
      <c r="F60" s="931"/>
      <c r="G60" s="470"/>
      <c r="H60" s="470"/>
      <c r="I60" s="470"/>
      <c r="J60" s="470">
        <v>2222</v>
      </c>
    </row>
    <row r="61" spans="1:10" ht="12.75">
      <c r="A61" s="948" t="s">
        <v>493</v>
      </c>
      <c r="B61" s="948"/>
      <c r="C61" s="948"/>
      <c r="D61" s="948"/>
      <c r="E61" s="948"/>
      <c r="F61" s="948"/>
      <c r="G61" s="470"/>
      <c r="H61" s="470"/>
      <c r="I61" s="470"/>
      <c r="J61" s="470">
        <v>16520</v>
      </c>
    </row>
    <row r="62" spans="1:10" ht="12.75">
      <c r="A62" s="948" t="s">
        <v>494</v>
      </c>
      <c r="B62" s="948"/>
      <c r="C62" s="948"/>
      <c r="D62" s="948"/>
      <c r="E62" s="948"/>
      <c r="F62" s="948"/>
      <c r="G62" s="470"/>
      <c r="H62" s="470"/>
      <c r="I62" s="470"/>
      <c r="J62" s="470">
        <v>32490</v>
      </c>
    </row>
    <row r="63" spans="1:10" ht="25.5" customHeight="1">
      <c r="A63" s="948" t="s">
        <v>562</v>
      </c>
      <c r="B63" s="948"/>
      <c r="C63" s="948"/>
      <c r="D63" s="948"/>
      <c r="E63" s="948"/>
      <c r="F63" s="948"/>
      <c r="G63" s="470"/>
      <c r="H63" s="470"/>
      <c r="I63" s="470"/>
      <c r="J63" s="470"/>
    </row>
    <row r="64" spans="1:10" ht="12.75">
      <c r="A64" s="949" t="s">
        <v>563</v>
      </c>
      <c r="B64" s="948"/>
      <c r="C64" s="948"/>
      <c r="D64" s="948"/>
      <c r="E64" s="948"/>
      <c r="F64" s="948"/>
      <c r="G64" s="470"/>
      <c r="H64" s="470"/>
      <c r="I64" s="470"/>
      <c r="J64" s="470">
        <v>2300</v>
      </c>
    </row>
    <row r="65" spans="1:10" ht="12.75">
      <c r="A65" s="949" t="s">
        <v>564</v>
      </c>
      <c r="B65" s="948"/>
      <c r="C65" s="948"/>
      <c r="D65" s="948"/>
      <c r="E65" s="948"/>
      <c r="F65" s="948"/>
      <c r="G65" s="470"/>
      <c r="H65" s="470"/>
      <c r="I65" s="470"/>
      <c r="J65" s="470">
        <v>3550</v>
      </c>
    </row>
    <row r="66" spans="1:10" ht="12.75">
      <c r="A66" s="949" t="s">
        <v>565</v>
      </c>
      <c r="B66" s="948"/>
      <c r="C66" s="948"/>
      <c r="D66" s="948"/>
      <c r="E66" s="948"/>
      <c r="F66" s="948"/>
      <c r="G66" s="470"/>
      <c r="H66" s="470"/>
      <c r="I66" s="470"/>
      <c r="J66" s="470">
        <v>2900</v>
      </c>
    </row>
    <row r="67" spans="1:10" ht="12.75">
      <c r="A67" s="949" t="s">
        <v>566</v>
      </c>
      <c r="B67" s="948"/>
      <c r="C67" s="948"/>
      <c r="D67" s="948"/>
      <c r="E67" s="948"/>
      <c r="F67" s="948"/>
      <c r="G67" s="470"/>
      <c r="H67" s="470"/>
      <c r="I67" s="470"/>
      <c r="J67" s="470">
        <v>4760</v>
      </c>
    </row>
    <row r="68" spans="1:10" ht="12.75">
      <c r="A68" s="949" t="s">
        <v>567</v>
      </c>
      <c r="B68" s="948"/>
      <c r="C68" s="948"/>
      <c r="D68" s="948"/>
      <c r="E68" s="948"/>
      <c r="F68" s="948"/>
      <c r="G68" s="470"/>
      <c r="H68" s="470"/>
      <c r="I68" s="470"/>
      <c r="J68" s="470">
        <v>4480</v>
      </c>
    </row>
    <row r="69" spans="1:10" ht="12.75">
      <c r="A69" s="932" t="s">
        <v>466</v>
      </c>
      <c r="B69" s="930"/>
      <c r="C69" s="930"/>
      <c r="D69" s="930"/>
      <c r="E69" s="930"/>
      <c r="F69" s="931"/>
      <c r="G69" s="470"/>
      <c r="H69" s="470"/>
      <c r="I69" s="470">
        <v>7958</v>
      </c>
      <c r="J69" s="470"/>
    </row>
    <row r="70" spans="1:10" ht="12.75">
      <c r="A70" s="948" t="s">
        <v>491</v>
      </c>
      <c r="B70" s="948"/>
      <c r="C70" s="948"/>
      <c r="D70" s="948"/>
      <c r="E70" s="948"/>
      <c r="F70" s="948"/>
      <c r="G70" s="470"/>
      <c r="H70" s="470"/>
      <c r="I70" s="470"/>
      <c r="J70" s="470">
        <v>283466</v>
      </c>
    </row>
    <row r="71" spans="1:10" ht="12.75">
      <c r="A71" s="948" t="s">
        <v>492</v>
      </c>
      <c r="B71" s="948"/>
      <c r="C71" s="948"/>
      <c r="D71" s="948"/>
      <c r="E71" s="948"/>
      <c r="F71" s="948"/>
      <c r="G71" s="470"/>
      <c r="H71" s="470"/>
      <c r="I71" s="470">
        <v>44250</v>
      </c>
      <c r="J71" s="470"/>
    </row>
    <row r="72" spans="1:10" ht="12.75">
      <c r="A72" s="948" t="s">
        <v>414</v>
      </c>
      <c r="B72" s="948"/>
      <c r="C72" s="948"/>
      <c r="D72" s="948"/>
      <c r="E72" s="948"/>
      <c r="F72" s="948"/>
      <c r="G72" s="470"/>
      <c r="H72" s="470"/>
      <c r="I72" s="470">
        <v>46478</v>
      </c>
      <c r="J72" s="470"/>
    </row>
    <row r="73" spans="1:10" ht="26.25" customHeight="1">
      <c r="A73" s="929" t="s">
        <v>480</v>
      </c>
      <c r="B73" s="930"/>
      <c r="C73" s="930"/>
      <c r="D73" s="930"/>
      <c r="E73" s="930"/>
      <c r="F73" s="931"/>
      <c r="G73" s="470"/>
      <c r="H73" s="470"/>
      <c r="I73" s="470">
        <v>1152</v>
      </c>
      <c r="J73" s="470"/>
    </row>
    <row r="74" spans="1:10" ht="15" customHeight="1">
      <c r="A74" s="929" t="s">
        <v>541</v>
      </c>
      <c r="B74" s="930"/>
      <c r="C74" s="930"/>
      <c r="D74" s="930"/>
      <c r="E74" s="930"/>
      <c r="F74" s="931"/>
      <c r="G74" s="470"/>
      <c r="H74" s="470"/>
      <c r="I74" s="470"/>
      <c r="J74" s="470">
        <v>9223</v>
      </c>
    </row>
    <row r="75" spans="1:10" ht="12.75">
      <c r="A75" s="948" t="s">
        <v>475</v>
      </c>
      <c r="B75" s="948"/>
      <c r="C75" s="948"/>
      <c r="D75" s="948"/>
      <c r="E75" s="948"/>
      <c r="F75" s="948"/>
      <c r="G75" s="470"/>
      <c r="H75" s="470"/>
      <c r="I75" s="470"/>
      <c r="J75" s="470">
        <v>15000</v>
      </c>
    </row>
    <row r="76" spans="1:10" ht="12.75">
      <c r="A76" s="929" t="s">
        <v>415</v>
      </c>
      <c r="B76" s="930"/>
      <c r="C76" s="930"/>
      <c r="D76" s="930"/>
      <c r="E76" s="930"/>
      <c r="F76" s="931"/>
      <c r="G76" s="470"/>
      <c r="H76" s="470">
        <v>62000</v>
      </c>
      <c r="I76" s="470"/>
      <c r="J76" s="470"/>
    </row>
    <row r="77" spans="1:10" ht="12.75">
      <c r="A77" s="932" t="s">
        <v>528</v>
      </c>
      <c r="B77" s="933"/>
      <c r="C77" s="933"/>
      <c r="D77" s="933"/>
      <c r="E77" s="933"/>
      <c r="F77" s="934"/>
      <c r="G77" s="470">
        <v>0</v>
      </c>
      <c r="H77" s="470">
        <v>0</v>
      </c>
      <c r="I77" s="470"/>
      <c r="J77" s="470"/>
    </row>
    <row r="78" spans="1:10" ht="12.75">
      <c r="A78" s="932" t="s">
        <v>188</v>
      </c>
      <c r="B78" s="933"/>
      <c r="C78" s="933"/>
      <c r="D78" s="933"/>
      <c r="E78" s="933"/>
      <c r="F78" s="934"/>
      <c r="G78" s="470">
        <v>500</v>
      </c>
      <c r="H78" s="470">
        <v>6000</v>
      </c>
      <c r="I78" s="470"/>
      <c r="J78" s="470"/>
    </row>
    <row r="79" spans="1:10" ht="12.75">
      <c r="A79" s="932" t="s">
        <v>531</v>
      </c>
      <c r="B79" s="933"/>
      <c r="C79" s="933"/>
      <c r="D79" s="933"/>
      <c r="E79" s="933"/>
      <c r="F79" s="934"/>
      <c r="G79" s="470"/>
      <c r="H79" s="470"/>
      <c r="I79" s="470"/>
      <c r="J79" s="470">
        <v>26835</v>
      </c>
    </row>
    <row r="80" spans="1:10" ht="12.75">
      <c r="A80" s="929" t="s">
        <v>532</v>
      </c>
      <c r="B80" s="930"/>
      <c r="C80" s="930"/>
      <c r="D80" s="930"/>
      <c r="E80" s="930"/>
      <c r="F80" s="931"/>
      <c r="G80" s="470"/>
      <c r="H80" s="470"/>
      <c r="I80" s="470"/>
      <c r="J80" s="470">
        <v>100000</v>
      </c>
    </row>
    <row r="81" spans="1:10" ht="12.75">
      <c r="A81" s="929" t="s">
        <v>619</v>
      </c>
      <c r="B81" s="930"/>
      <c r="C81" s="930"/>
      <c r="D81" s="930"/>
      <c r="E81" s="930"/>
      <c r="F81" s="931"/>
      <c r="G81" s="470"/>
      <c r="H81" s="470"/>
      <c r="I81" s="470"/>
      <c r="J81" s="470">
        <v>41534</v>
      </c>
    </row>
    <row r="82" spans="1:10" ht="12.75">
      <c r="A82" s="929" t="s">
        <v>264</v>
      </c>
      <c r="B82" s="930"/>
      <c r="C82" s="930"/>
      <c r="D82" s="930"/>
      <c r="E82" s="930"/>
      <c r="F82" s="931"/>
      <c r="G82" s="470"/>
      <c r="H82" s="470">
        <v>149</v>
      </c>
      <c r="I82" s="470"/>
      <c r="J82" s="470"/>
    </row>
    <row r="83" spans="1:10" ht="12.75">
      <c r="A83" s="929" t="s">
        <v>615</v>
      </c>
      <c r="B83" s="930"/>
      <c r="C83" s="930"/>
      <c r="D83" s="930"/>
      <c r="E83" s="930"/>
      <c r="F83" s="931"/>
      <c r="G83" s="470"/>
      <c r="H83" s="470">
        <v>7435</v>
      </c>
      <c r="I83" s="470"/>
      <c r="J83" s="470"/>
    </row>
    <row r="84" spans="1:10" ht="24.75" customHeight="1">
      <c r="A84" s="929" t="s">
        <v>668</v>
      </c>
      <c r="B84" s="930"/>
      <c r="C84" s="930"/>
      <c r="D84" s="930"/>
      <c r="E84" s="930"/>
      <c r="F84" s="931"/>
      <c r="G84" s="470"/>
      <c r="H84" s="470">
        <v>2300</v>
      </c>
      <c r="I84" s="470"/>
      <c r="J84" s="470"/>
    </row>
    <row r="85" spans="1:10" ht="12.75">
      <c r="A85" s="944" t="s">
        <v>416</v>
      </c>
      <c r="B85" s="945"/>
      <c r="C85" s="945"/>
      <c r="D85" s="945"/>
      <c r="E85" s="945"/>
      <c r="F85" s="946"/>
      <c r="G85" s="471">
        <f>SUM(G86:G94)</f>
        <v>17386</v>
      </c>
      <c r="H85" s="471">
        <f>SUM(H86:H94)</f>
        <v>720</v>
      </c>
      <c r="I85" s="471">
        <f>SUM(I86:I94)</f>
        <v>510</v>
      </c>
      <c r="J85" s="471">
        <f>SUM(J86:J91)</f>
        <v>0</v>
      </c>
    </row>
    <row r="86" spans="1:10" ht="12.75">
      <c r="A86" s="948" t="s">
        <v>192</v>
      </c>
      <c r="B86" s="948"/>
      <c r="C86" s="948"/>
      <c r="D86" s="948"/>
      <c r="E86" s="948"/>
      <c r="F86" s="948"/>
      <c r="G86" s="470">
        <v>500</v>
      </c>
      <c r="H86" s="470"/>
      <c r="I86" s="470"/>
      <c r="J86" s="470"/>
    </row>
    <row r="87" spans="1:10" ht="12.75">
      <c r="A87" s="929" t="s">
        <v>417</v>
      </c>
      <c r="B87" s="930"/>
      <c r="C87" s="930"/>
      <c r="D87" s="930"/>
      <c r="E87" s="930"/>
      <c r="F87" s="931"/>
      <c r="G87" s="470">
        <v>850</v>
      </c>
      <c r="H87" s="470"/>
      <c r="I87" s="470"/>
      <c r="J87" s="470"/>
    </row>
    <row r="88" spans="1:10" ht="12.75">
      <c r="A88" s="948" t="s">
        <v>540</v>
      </c>
      <c r="B88" s="948"/>
      <c r="C88" s="948"/>
      <c r="D88" s="948"/>
      <c r="E88" s="948"/>
      <c r="F88" s="948"/>
      <c r="G88" s="470">
        <v>3891</v>
      </c>
      <c r="H88" s="470"/>
      <c r="I88" s="470"/>
      <c r="J88" s="470"/>
    </row>
    <row r="89" spans="1:10" ht="12.75">
      <c r="A89" s="956" t="s">
        <v>191</v>
      </c>
      <c r="B89" s="948"/>
      <c r="C89" s="948"/>
      <c r="D89" s="948"/>
      <c r="E89" s="948"/>
      <c r="F89" s="948"/>
      <c r="G89" s="470">
        <v>121</v>
      </c>
      <c r="H89" s="470"/>
      <c r="I89" s="470"/>
      <c r="J89" s="470"/>
    </row>
    <row r="90" spans="1:10" ht="24.75" customHeight="1">
      <c r="A90" s="929" t="s">
        <v>477</v>
      </c>
      <c r="B90" s="930"/>
      <c r="C90" s="930"/>
      <c r="D90" s="930"/>
      <c r="E90" s="930"/>
      <c r="F90" s="931"/>
      <c r="G90" s="470">
        <v>664</v>
      </c>
      <c r="H90" s="470"/>
      <c r="I90" s="470"/>
      <c r="J90" s="470"/>
    </row>
    <row r="91" spans="1:10" ht="24.75" customHeight="1">
      <c r="A91" s="932" t="s">
        <v>478</v>
      </c>
      <c r="B91" s="930"/>
      <c r="C91" s="930"/>
      <c r="D91" s="930"/>
      <c r="E91" s="930"/>
      <c r="F91" s="931"/>
      <c r="G91" s="470">
        <v>10000</v>
      </c>
      <c r="H91" s="470"/>
      <c r="I91" s="470"/>
      <c r="J91" s="470"/>
    </row>
    <row r="92" spans="1:10" ht="12.75">
      <c r="A92" s="932" t="s">
        <v>476</v>
      </c>
      <c r="B92" s="933"/>
      <c r="C92" s="933"/>
      <c r="D92" s="933"/>
      <c r="E92" s="933"/>
      <c r="F92" s="934"/>
      <c r="G92" s="470">
        <v>360</v>
      </c>
      <c r="H92" s="470"/>
      <c r="I92" s="470"/>
      <c r="J92" s="470"/>
    </row>
    <row r="93" spans="1:10" ht="12.75">
      <c r="A93" s="929" t="s">
        <v>479</v>
      </c>
      <c r="B93" s="930"/>
      <c r="C93" s="930"/>
      <c r="D93" s="930"/>
      <c r="E93" s="930"/>
      <c r="F93" s="931"/>
      <c r="G93" s="470">
        <v>1000</v>
      </c>
      <c r="H93" s="470"/>
      <c r="I93" s="470">
        <v>510</v>
      </c>
      <c r="J93" s="470"/>
    </row>
    <row r="94" spans="1:10" ht="12.75">
      <c r="A94" s="929" t="s">
        <v>620</v>
      </c>
      <c r="B94" s="930"/>
      <c r="C94" s="930"/>
      <c r="D94" s="930"/>
      <c r="E94" s="930"/>
      <c r="F94" s="931"/>
      <c r="G94" s="470"/>
      <c r="H94" s="470">
        <v>720</v>
      </c>
      <c r="I94" s="470"/>
      <c r="J94" s="470"/>
    </row>
    <row r="95" spans="1:10" ht="12.75">
      <c r="A95" s="944" t="s">
        <v>418</v>
      </c>
      <c r="B95" s="945"/>
      <c r="C95" s="945"/>
      <c r="D95" s="945"/>
      <c r="E95" s="945"/>
      <c r="F95" s="946"/>
      <c r="G95" s="471">
        <f>SUM(G96)</f>
        <v>4815</v>
      </c>
      <c r="H95" s="471">
        <f>SUM(H96)</f>
        <v>0</v>
      </c>
      <c r="I95" s="471">
        <f>SUM(I96)</f>
        <v>0</v>
      </c>
      <c r="J95" s="471">
        <f>SUM(J96)</f>
        <v>0</v>
      </c>
    </row>
    <row r="96" spans="1:10" ht="12.75">
      <c r="A96" s="948" t="s">
        <v>306</v>
      </c>
      <c r="B96" s="948"/>
      <c r="C96" s="948"/>
      <c r="D96" s="948"/>
      <c r="E96" s="948"/>
      <c r="F96" s="948"/>
      <c r="G96" s="470">
        <v>4815</v>
      </c>
      <c r="H96" s="470"/>
      <c r="I96" s="470"/>
      <c r="J96" s="470"/>
    </row>
    <row r="97" spans="1:10" ht="12.75">
      <c r="A97" s="944" t="s">
        <v>419</v>
      </c>
      <c r="B97" s="945"/>
      <c r="C97" s="945"/>
      <c r="D97" s="945"/>
      <c r="E97" s="945"/>
      <c r="F97" s="946"/>
      <c r="G97" s="471">
        <f>SUM(G98:G99)</f>
        <v>3765</v>
      </c>
      <c r="H97" s="471">
        <f>SUM(H98:H99)</f>
        <v>2000</v>
      </c>
      <c r="I97" s="471">
        <f>SUM(I98:I98)</f>
        <v>0</v>
      </c>
      <c r="J97" s="471">
        <f>SUM(J98:J98)</f>
        <v>0</v>
      </c>
    </row>
    <row r="98" spans="1:10" ht="12.75">
      <c r="A98" s="948" t="s">
        <v>193</v>
      </c>
      <c r="B98" s="948"/>
      <c r="C98" s="948"/>
      <c r="D98" s="948"/>
      <c r="E98" s="948"/>
      <c r="F98" s="948"/>
      <c r="G98" s="470">
        <v>2765</v>
      </c>
      <c r="H98" s="470">
        <v>2000</v>
      </c>
      <c r="I98" s="470"/>
      <c r="J98" s="470"/>
    </row>
    <row r="99" spans="1:10" ht="26.25" customHeight="1">
      <c r="A99" s="929" t="s">
        <v>316</v>
      </c>
      <c r="B99" s="930"/>
      <c r="C99" s="930"/>
      <c r="D99" s="930"/>
      <c r="E99" s="930"/>
      <c r="F99" s="931"/>
      <c r="G99" s="470">
        <v>1000</v>
      </c>
      <c r="H99" s="470"/>
      <c r="I99" s="470"/>
      <c r="J99" s="470"/>
    </row>
    <row r="100" spans="1:10" ht="12.75">
      <c r="A100" s="944" t="s">
        <v>420</v>
      </c>
      <c r="B100" s="945"/>
      <c r="C100" s="945"/>
      <c r="D100" s="945"/>
      <c r="E100" s="945"/>
      <c r="F100" s="946"/>
      <c r="G100" s="471">
        <f>SUM(G101:G102)</f>
        <v>9026</v>
      </c>
      <c r="H100" s="471">
        <f>SUM(H101:H102)</f>
        <v>0</v>
      </c>
      <c r="I100" s="471">
        <f>SUM(I101:I102)</f>
        <v>0</v>
      </c>
      <c r="J100" s="471">
        <f>SUM(J101:J102)</f>
        <v>0</v>
      </c>
    </row>
    <row r="101" spans="1:10" ht="12.75">
      <c r="A101" s="929" t="s">
        <v>317</v>
      </c>
      <c r="B101" s="930"/>
      <c r="C101" s="930"/>
      <c r="D101" s="930"/>
      <c r="E101" s="930"/>
      <c r="F101" s="931"/>
      <c r="G101" s="470">
        <v>8678</v>
      </c>
      <c r="H101" s="470"/>
      <c r="I101" s="470"/>
      <c r="J101" s="470"/>
    </row>
    <row r="102" spans="1:10" ht="12.75">
      <c r="A102" s="929" t="s">
        <v>481</v>
      </c>
      <c r="B102" s="930"/>
      <c r="C102" s="930"/>
      <c r="D102" s="930"/>
      <c r="E102" s="930"/>
      <c r="F102" s="931"/>
      <c r="G102" s="470">
        <v>348</v>
      </c>
      <c r="H102" s="470"/>
      <c r="I102" s="470"/>
      <c r="J102" s="470"/>
    </row>
    <row r="103" spans="1:10" ht="12.75">
      <c r="A103" s="944" t="s">
        <v>421</v>
      </c>
      <c r="B103" s="945"/>
      <c r="C103" s="945"/>
      <c r="D103" s="945"/>
      <c r="E103" s="945"/>
      <c r="F103" s="946"/>
      <c r="G103" s="471">
        <f>SUM(G104:G106)</f>
        <v>1437</v>
      </c>
      <c r="H103" s="471">
        <f>SUM(H104:H106)</f>
        <v>2040</v>
      </c>
      <c r="I103" s="471">
        <f>SUM(I104)</f>
        <v>0</v>
      </c>
      <c r="J103" s="471">
        <f>SUM(J104)</f>
        <v>0</v>
      </c>
    </row>
    <row r="104" spans="1:10" ht="12.75">
      <c r="A104" s="948" t="s">
        <v>71</v>
      </c>
      <c r="B104" s="948"/>
      <c r="C104" s="948"/>
      <c r="D104" s="948"/>
      <c r="E104" s="948"/>
      <c r="F104" s="948"/>
      <c r="G104" s="470">
        <v>1437</v>
      </c>
      <c r="H104" s="470"/>
      <c r="I104" s="470"/>
      <c r="J104" s="470"/>
    </row>
    <row r="105" spans="1:10" ht="12.75">
      <c r="A105" s="929" t="s">
        <v>482</v>
      </c>
      <c r="B105" s="930"/>
      <c r="C105" s="930"/>
      <c r="D105" s="930"/>
      <c r="E105" s="930"/>
      <c r="F105" s="931"/>
      <c r="G105" s="470"/>
      <c r="H105" s="470">
        <v>1440</v>
      </c>
      <c r="I105" s="470"/>
      <c r="J105" s="470"/>
    </row>
    <row r="106" spans="1:10" ht="12.75">
      <c r="A106" s="929" t="s">
        <v>483</v>
      </c>
      <c r="B106" s="930"/>
      <c r="C106" s="930"/>
      <c r="D106" s="930"/>
      <c r="E106" s="930"/>
      <c r="F106" s="931"/>
      <c r="G106" s="470"/>
      <c r="H106" s="470">
        <v>600</v>
      </c>
      <c r="I106" s="470"/>
      <c r="J106" s="470"/>
    </row>
    <row r="107" spans="1:10" ht="12.75">
      <c r="A107" s="944" t="s">
        <v>669</v>
      </c>
      <c r="B107" s="945"/>
      <c r="C107" s="945"/>
      <c r="D107" s="945"/>
      <c r="E107" s="945"/>
      <c r="F107" s="946"/>
      <c r="G107" s="471"/>
      <c r="H107" s="471"/>
      <c r="I107" s="471">
        <f>SUM(I108)</f>
        <v>0</v>
      </c>
      <c r="J107" s="471">
        <f>SUM(J108)</f>
        <v>768</v>
      </c>
    </row>
    <row r="108" spans="1:10" ht="12.75">
      <c r="A108" s="929" t="s">
        <v>651</v>
      </c>
      <c r="B108" s="930"/>
      <c r="C108" s="930"/>
      <c r="D108" s="930"/>
      <c r="E108" s="930"/>
      <c r="F108" s="931"/>
      <c r="G108" s="470"/>
      <c r="H108" s="470"/>
      <c r="I108" s="470"/>
      <c r="J108" s="470">
        <v>768</v>
      </c>
    </row>
    <row r="109" spans="1:10" ht="12.75">
      <c r="A109" s="944" t="s">
        <v>568</v>
      </c>
      <c r="B109" s="945"/>
      <c r="C109" s="945"/>
      <c r="D109" s="945"/>
      <c r="E109" s="945"/>
      <c r="F109" s="946"/>
      <c r="G109" s="471">
        <f>SUM(G110:G112)</f>
        <v>3509</v>
      </c>
      <c r="H109" s="471">
        <f>SUM(H110:H121)</f>
        <v>4479</v>
      </c>
      <c r="I109" s="471">
        <f>SUM(I110)</f>
        <v>0</v>
      </c>
      <c r="J109" s="471">
        <f>SUM(J110)</f>
        <v>0</v>
      </c>
    </row>
    <row r="110" spans="1:10" ht="12.75">
      <c r="A110" s="929" t="s">
        <v>569</v>
      </c>
      <c r="B110" s="930"/>
      <c r="C110" s="930"/>
      <c r="D110" s="930"/>
      <c r="E110" s="930"/>
      <c r="F110" s="931"/>
      <c r="G110" s="470">
        <v>360</v>
      </c>
      <c r="H110" s="470"/>
      <c r="I110" s="470"/>
      <c r="J110" s="470"/>
    </row>
    <row r="111" spans="1:10" ht="12.75">
      <c r="A111" s="929" t="s">
        <v>570</v>
      </c>
      <c r="B111" s="930"/>
      <c r="C111" s="930"/>
      <c r="D111" s="930"/>
      <c r="E111" s="930"/>
      <c r="F111" s="931"/>
      <c r="G111" s="470">
        <v>1518</v>
      </c>
      <c r="H111" s="470"/>
      <c r="I111" s="470"/>
      <c r="J111" s="470"/>
    </row>
    <row r="112" spans="1:10" ht="27.75" customHeight="1">
      <c r="A112" s="929" t="s">
        <v>571</v>
      </c>
      <c r="B112" s="930"/>
      <c r="C112" s="930"/>
      <c r="D112" s="930"/>
      <c r="E112" s="930"/>
      <c r="F112" s="931"/>
      <c r="G112" s="470">
        <v>1631</v>
      </c>
      <c r="H112" s="470"/>
      <c r="I112" s="470"/>
      <c r="J112" s="470"/>
    </row>
    <row r="113" spans="1:10" ht="24" customHeight="1">
      <c r="A113" s="929" t="s">
        <v>621</v>
      </c>
      <c r="B113" s="930"/>
      <c r="C113" s="930"/>
      <c r="D113" s="930"/>
      <c r="E113" s="930"/>
      <c r="F113" s="931"/>
      <c r="G113" s="470"/>
      <c r="H113" s="470">
        <v>300</v>
      </c>
      <c r="I113" s="470"/>
      <c r="J113" s="470"/>
    </row>
    <row r="114" spans="1:10" ht="12.75">
      <c r="A114" s="929" t="s">
        <v>622</v>
      </c>
      <c r="B114" s="930"/>
      <c r="C114" s="930"/>
      <c r="D114" s="930"/>
      <c r="E114" s="930"/>
      <c r="F114" s="931"/>
      <c r="G114" s="470"/>
      <c r="H114" s="470">
        <v>105</v>
      </c>
      <c r="I114" s="470"/>
      <c r="J114" s="470"/>
    </row>
    <row r="115" spans="1:10" ht="12.75">
      <c r="A115" s="929" t="s">
        <v>623</v>
      </c>
      <c r="B115" s="930"/>
      <c r="C115" s="930"/>
      <c r="D115" s="930"/>
      <c r="E115" s="930"/>
      <c r="F115" s="931"/>
      <c r="G115" s="470"/>
      <c r="H115" s="470">
        <v>811</v>
      </c>
      <c r="I115" s="470"/>
      <c r="J115" s="470"/>
    </row>
    <row r="116" spans="1:10" ht="12.75">
      <c r="A116" s="929" t="s">
        <v>662</v>
      </c>
      <c r="B116" s="930"/>
      <c r="C116" s="930"/>
      <c r="D116" s="930"/>
      <c r="E116" s="930"/>
      <c r="F116" s="931"/>
      <c r="G116" s="470"/>
      <c r="H116" s="470">
        <v>827</v>
      </c>
      <c r="I116" s="470"/>
      <c r="J116" s="470"/>
    </row>
    <row r="117" spans="1:10" ht="26.25" customHeight="1">
      <c r="A117" s="929" t="s">
        <v>663</v>
      </c>
      <c r="B117" s="954"/>
      <c r="C117" s="954"/>
      <c r="D117" s="954"/>
      <c r="E117" s="954"/>
      <c r="F117" s="955"/>
      <c r="G117" s="470"/>
      <c r="H117" s="470">
        <v>871</v>
      </c>
      <c r="I117" s="470"/>
      <c r="J117" s="470"/>
    </row>
    <row r="118" spans="1:10" ht="12.75">
      <c r="A118" s="929" t="s">
        <v>664</v>
      </c>
      <c r="B118" s="954"/>
      <c r="C118" s="954"/>
      <c r="D118" s="954"/>
      <c r="E118" s="954"/>
      <c r="F118" s="955"/>
      <c r="G118" s="470"/>
      <c r="H118" s="470">
        <v>720</v>
      </c>
      <c r="I118" s="470"/>
      <c r="J118" s="470"/>
    </row>
    <row r="119" spans="1:10" ht="12.75">
      <c r="A119" s="929" t="s">
        <v>665</v>
      </c>
      <c r="B119" s="954"/>
      <c r="C119" s="954"/>
      <c r="D119" s="954"/>
      <c r="E119" s="954"/>
      <c r="F119" s="955"/>
      <c r="G119" s="470"/>
      <c r="H119" s="470">
        <v>290</v>
      </c>
      <c r="I119" s="470"/>
      <c r="J119" s="470"/>
    </row>
    <row r="120" spans="1:10" ht="12.75">
      <c r="A120" s="929" t="s">
        <v>666</v>
      </c>
      <c r="B120" s="954"/>
      <c r="C120" s="954"/>
      <c r="D120" s="954"/>
      <c r="E120" s="954"/>
      <c r="F120" s="955"/>
      <c r="G120" s="470"/>
      <c r="H120" s="470">
        <v>385</v>
      </c>
      <c r="I120" s="470"/>
      <c r="J120" s="470"/>
    </row>
    <row r="121" spans="1:10" ht="12.75">
      <c r="A121" s="929" t="s">
        <v>667</v>
      </c>
      <c r="B121" s="954"/>
      <c r="C121" s="954"/>
      <c r="D121" s="954"/>
      <c r="E121" s="954"/>
      <c r="F121" s="955"/>
      <c r="G121" s="470"/>
      <c r="H121" s="470">
        <v>170</v>
      </c>
      <c r="I121" s="470"/>
      <c r="J121" s="470"/>
    </row>
    <row r="122" spans="1:10" ht="15.75">
      <c r="A122" s="576" t="s">
        <v>422</v>
      </c>
      <c r="B122" s="577"/>
      <c r="C122" s="577"/>
      <c r="D122" s="577"/>
      <c r="E122" s="577"/>
      <c r="F122" s="578"/>
      <c r="G122" s="472">
        <f>SUM(G14,G16,G29,G40,G48,G85,G95,G97,G100,G103,G109)</f>
        <v>244272</v>
      </c>
      <c r="H122" s="472">
        <f>SUM(H16,H29,H40,H46,H48,H85,H95,H97,H100,H103,H109)</f>
        <v>898504</v>
      </c>
      <c r="I122" s="472">
        <f>SUM(I16,I29,I40,I48,I85,I95,I97,I100,I103)</f>
        <v>267822</v>
      </c>
      <c r="J122" s="472">
        <f>SUM(J16,J29,J40,J48,J85,J95,J97,J100,J103,J107)</f>
        <v>570618</v>
      </c>
    </row>
    <row r="123" spans="1:10" ht="15.75">
      <c r="A123" s="577"/>
      <c r="B123" s="577"/>
      <c r="C123" s="577"/>
      <c r="D123" s="577"/>
      <c r="E123" s="577"/>
      <c r="F123" s="578"/>
      <c r="G123" s="950">
        <f>SUM(G122:H122)</f>
        <v>1142776</v>
      </c>
      <c r="H123" s="950"/>
      <c r="I123" s="950">
        <f>SUM(I122:J122)</f>
        <v>838440</v>
      </c>
      <c r="J123" s="950"/>
    </row>
    <row r="124" spans="1:10" ht="15.75">
      <c r="A124" s="576" t="s">
        <v>423</v>
      </c>
      <c r="B124" s="577"/>
      <c r="C124" s="577"/>
      <c r="D124" s="577"/>
      <c r="E124" s="577"/>
      <c r="F124" s="578"/>
      <c r="G124" s="950">
        <f>SUM(G123:J123)</f>
        <v>1981216</v>
      </c>
      <c r="H124" s="950"/>
      <c r="I124" s="950"/>
      <c r="J124" s="950"/>
    </row>
  </sheetData>
  <sheetProtection/>
  <mergeCells count="125">
    <mergeCell ref="A84:F84"/>
    <mergeCell ref="A107:F107"/>
    <mergeCell ref="A108:F108"/>
    <mergeCell ref="A116:F116"/>
    <mergeCell ref="A117:F117"/>
    <mergeCell ref="A118:F118"/>
    <mergeCell ref="A111:F111"/>
    <mergeCell ref="A106:F106"/>
    <mergeCell ref="A92:F92"/>
    <mergeCell ref="A89:F89"/>
    <mergeCell ref="A119:F119"/>
    <mergeCell ref="A120:F120"/>
    <mergeCell ref="A121:F121"/>
    <mergeCell ref="A82:F82"/>
    <mergeCell ref="A112:F112"/>
    <mergeCell ref="A66:F66"/>
    <mergeCell ref="A67:F67"/>
    <mergeCell ref="A68:F68"/>
    <mergeCell ref="A109:F109"/>
    <mergeCell ref="A110:F110"/>
    <mergeCell ref="A17:F17"/>
    <mergeCell ref="A27:F27"/>
    <mergeCell ref="A38:F38"/>
    <mergeCell ref="A60:F60"/>
    <mergeCell ref="A63:F63"/>
    <mergeCell ref="A64:F64"/>
    <mergeCell ref="A24:F24"/>
    <mergeCell ref="A23:F23"/>
    <mergeCell ref="A28:F28"/>
    <mergeCell ref="A25:F25"/>
    <mergeCell ref="G55:H55"/>
    <mergeCell ref="I55:J55"/>
    <mergeCell ref="G56:J56"/>
    <mergeCell ref="A103:F103"/>
    <mergeCell ref="A104:F104"/>
    <mergeCell ref="A100:F100"/>
    <mergeCell ref="A86:F86"/>
    <mergeCell ref="A87:F87"/>
    <mergeCell ref="A88:F88"/>
    <mergeCell ref="G124:J124"/>
    <mergeCell ref="A15:F15"/>
    <mergeCell ref="A21:F21"/>
    <mergeCell ref="A20:F20"/>
    <mergeCell ref="A19:F19"/>
    <mergeCell ref="A36:F36"/>
    <mergeCell ref="G123:H123"/>
    <mergeCell ref="I123:J123"/>
    <mergeCell ref="A101:F101"/>
    <mergeCell ref="A102:F102"/>
    <mergeCell ref="A96:F96"/>
    <mergeCell ref="A97:F97"/>
    <mergeCell ref="A98:F98"/>
    <mergeCell ref="A99:F99"/>
    <mergeCell ref="A93:F93"/>
    <mergeCell ref="A95:F95"/>
    <mergeCell ref="A105:F105"/>
    <mergeCell ref="A90:F90"/>
    <mergeCell ref="A91:F91"/>
    <mergeCell ref="A76:F76"/>
    <mergeCell ref="A79:F79"/>
    <mergeCell ref="A69:F69"/>
    <mergeCell ref="A80:F80"/>
    <mergeCell ref="A73:F73"/>
    <mergeCell ref="A85:F85"/>
    <mergeCell ref="A72:F72"/>
    <mergeCell ref="A78:F78"/>
    <mergeCell ref="A58:F58"/>
    <mergeCell ref="A77:F77"/>
    <mergeCell ref="A52:F52"/>
    <mergeCell ref="A74:F74"/>
    <mergeCell ref="A70:F70"/>
    <mergeCell ref="A71:F71"/>
    <mergeCell ref="A61:F61"/>
    <mergeCell ref="A62:F62"/>
    <mergeCell ref="A54:F54"/>
    <mergeCell ref="A33:F33"/>
    <mergeCell ref="A35:F35"/>
    <mergeCell ref="A55:F55"/>
    <mergeCell ref="A40:F40"/>
    <mergeCell ref="A50:F50"/>
    <mergeCell ref="A75:F75"/>
    <mergeCell ref="A39:F39"/>
    <mergeCell ref="A44:F44"/>
    <mergeCell ref="A45:F45"/>
    <mergeCell ref="A16:F16"/>
    <mergeCell ref="A18:F18"/>
    <mergeCell ref="A30:F30"/>
    <mergeCell ref="A46:F46"/>
    <mergeCell ref="A47:F47"/>
    <mergeCell ref="A65:F65"/>
    <mergeCell ref="A31:F31"/>
    <mergeCell ref="A34:F34"/>
    <mergeCell ref="A32:F32"/>
    <mergeCell ref="A37:F37"/>
    <mergeCell ref="I1:J1"/>
    <mergeCell ref="I3:J3"/>
    <mergeCell ref="I4:J4"/>
    <mergeCell ref="I5:J5"/>
    <mergeCell ref="G12:J12"/>
    <mergeCell ref="A51:F51"/>
    <mergeCell ref="A48:F48"/>
    <mergeCell ref="A49:F49"/>
    <mergeCell ref="A41:F41"/>
    <mergeCell ref="A42:F42"/>
    <mergeCell ref="I7:J7"/>
    <mergeCell ref="I9:J9"/>
    <mergeCell ref="I10:J10"/>
    <mergeCell ref="G11:H11"/>
    <mergeCell ref="I11:J11"/>
    <mergeCell ref="A113:F113"/>
    <mergeCell ref="A11:F11"/>
    <mergeCell ref="A26:F26"/>
    <mergeCell ref="A14:F14"/>
    <mergeCell ref="A29:F29"/>
    <mergeCell ref="A114:F114"/>
    <mergeCell ref="A115:F115"/>
    <mergeCell ref="A22:F22"/>
    <mergeCell ref="A43:F43"/>
    <mergeCell ref="A53:F53"/>
    <mergeCell ref="A81:F81"/>
    <mergeCell ref="A83:F83"/>
    <mergeCell ref="A94:F94"/>
    <mergeCell ref="A59:F59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83" r:id="rId1"/>
  <headerFooter alignWithMargins="0">
    <oddHeader>&amp;C8. sz. melléklet
a 22/2009. (VIII.28.) Ök. rendelethez
&amp;"Arial,Félkövér"&amp;12Mór Városi Önkormányzat 2009. évi felhalmozási költségvetése
&amp;R8. sz. melléklet</oddHeader>
    <oddFooter>&amp;L&amp;D&amp;C&amp;P</oddFooter>
  </headerFooter>
  <rowBreaks count="2" manualBreakCount="2">
    <brk id="54" max="255" man="1"/>
    <brk id="102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24.75" customHeight="1"/>
  <cols>
    <col min="1" max="1" width="6.8515625" style="473" customWidth="1"/>
    <col min="2" max="2" width="59.140625" style="473" customWidth="1"/>
    <col min="3" max="4" width="17.00390625" style="473" customWidth="1"/>
    <col min="5" max="16384" width="9.140625" style="473" customWidth="1"/>
  </cols>
  <sheetData>
    <row r="1" spans="1:4" ht="24.75" customHeight="1">
      <c r="A1" s="958" t="s">
        <v>424</v>
      </c>
      <c r="B1" s="958"/>
      <c r="C1" s="958"/>
      <c r="D1" s="958"/>
    </row>
    <row r="2" spans="3:4" ht="24.75" customHeight="1" thickBot="1">
      <c r="C2" s="474"/>
      <c r="D2" s="474" t="s">
        <v>326</v>
      </c>
    </row>
    <row r="3" spans="1:4" ht="30">
      <c r="A3" s="475" t="s">
        <v>220</v>
      </c>
      <c r="B3" s="476" t="s">
        <v>425</v>
      </c>
      <c r="C3" s="678" t="s">
        <v>672</v>
      </c>
      <c r="D3" s="678" t="s">
        <v>673</v>
      </c>
    </row>
    <row r="4" spans="1:4" ht="24.75" customHeight="1">
      <c r="A4" s="477">
        <v>1</v>
      </c>
      <c r="B4" s="478" t="s">
        <v>426</v>
      </c>
      <c r="C4" s="479">
        <v>16000</v>
      </c>
      <c r="D4" s="479">
        <v>0</v>
      </c>
    </row>
    <row r="5" spans="1:4" ht="24.75" customHeight="1">
      <c r="A5" s="477">
        <v>2</v>
      </c>
      <c r="B5" s="478" t="s">
        <v>105</v>
      </c>
      <c r="C5" s="479">
        <v>432129</v>
      </c>
      <c r="D5" s="479">
        <v>397129</v>
      </c>
    </row>
    <row r="6" spans="1:4" ht="24.75" customHeight="1">
      <c r="A6" s="477">
        <v>3</v>
      </c>
      <c r="B6" s="478" t="s">
        <v>495</v>
      </c>
      <c r="C6" s="479">
        <v>5000</v>
      </c>
      <c r="D6" s="479">
        <v>5000</v>
      </c>
    </row>
    <row r="7" spans="1:4" ht="24.75" customHeight="1">
      <c r="A7" s="477">
        <v>4</v>
      </c>
      <c r="B7" s="478" t="s">
        <v>496</v>
      </c>
      <c r="C7" s="479">
        <v>15000</v>
      </c>
      <c r="D7" s="479">
        <v>0</v>
      </c>
    </row>
    <row r="8" spans="1:4" ht="24.75" customHeight="1">
      <c r="A8" s="477">
        <v>5</v>
      </c>
      <c r="B8" s="478" t="s">
        <v>189</v>
      </c>
      <c r="C8" s="479">
        <v>2430</v>
      </c>
      <c r="D8" s="479">
        <v>2430</v>
      </c>
    </row>
    <row r="9" spans="1:4" ht="24.75" customHeight="1">
      <c r="A9" s="477">
        <v>6</v>
      </c>
      <c r="B9" s="478" t="s">
        <v>624</v>
      </c>
      <c r="C9" s="479">
        <v>0</v>
      </c>
      <c r="D9" s="479">
        <v>0</v>
      </c>
    </row>
    <row r="10" spans="1:4" ht="24.75" customHeight="1">
      <c r="A10" s="477">
        <v>7</v>
      </c>
      <c r="B10" s="478" t="s">
        <v>497</v>
      </c>
      <c r="C10" s="479">
        <v>33762</v>
      </c>
      <c r="D10" s="479">
        <v>0</v>
      </c>
    </row>
    <row r="11" spans="1:4" ht="24.75" customHeight="1">
      <c r="A11" s="477">
        <v>8</v>
      </c>
      <c r="B11" s="478" t="s">
        <v>271</v>
      </c>
      <c r="C11" s="479">
        <v>724515</v>
      </c>
      <c r="D11" s="479">
        <v>645118</v>
      </c>
    </row>
    <row r="12" spans="1:4" ht="24.75" customHeight="1">
      <c r="A12" s="477">
        <v>9</v>
      </c>
      <c r="B12" s="478" t="s">
        <v>305</v>
      </c>
      <c r="C12" s="479">
        <v>1000</v>
      </c>
      <c r="D12" s="479">
        <v>871</v>
      </c>
    </row>
    <row r="13" spans="1:4" ht="24.75" customHeight="1">
      <c r="A13" s="477">
        <v>10</v>
      </c>
      <c r="B13" s="653" t="s">
        <v>615</v>
      </c>
      <c r="C13" s="654">
        <v>0</v>
      </c>
      <c r="D13" s="654">
        <v>7435</v>
      </c>
    </row>
    <row r="14" spans="1:4" ht="24.75" customHeight="1" thickBot="1">
      <c r="A14" s="480"/>
      <c r="B14" s="481" t="s">
        <v>427</v>
      </c>
      <c r="C14" s="482">
        <f>SUM(C4:C13)</f>
        <v>1229836</v>
      </c>
      <c r="D14" s="482">
        <f>SUM(D4:D13)</f>
        <v>1057983</v>
      </c>
    </row>
    <row r="15" ht="24.75" customHeight="1" thickBot="1"/>
    <row r="16" spans="1:4" ht="24.75" customHeight="1" thickBot="1">
      <c r="A16" s="483"/>
      <c r="B16" s="484" t="s">
        <v>428</v>
      </c>
      <c r="C16" s="485">
        <v>30000</v>
      </c>
      <c r="D16" s="485">
        <v>75540</v>
      </c>
    </row>
    <row r="17" ht="24.75" customHeight="1" thickBot="1"/>
    <row r="18" spans="1:4" ht="24.75" customHeight="1" thickBot="1">
      <c r="A18" s="486"/>
      <c r="B18" s="484" t="s">
        <v>429</v>
      </c>
      <c r="C18" s="485">
        <f>C14+C16</f>
        <v>1259836</v>
      </c>
      <c r="D18" s="485">
        <f>D14+D16</f>
        <v>1133523</v>
      </c>
    </row>
    <row r="19" ht="12.75"/>
    <row r="20" spans="1:3" ht="24.75" customHeight="1">
      <c r="A20" s="957"/>
      <c r="B20" s="957"/>
      <c r="C20" s="957"/>
    </row>
    <row r="21" spans="2:4" ht="12.75">
      <c r="B21" s="586"/>
      <c r="C21" s="588"/>
      <c r="D21" s="588"/>
    </row>
    <row r="22" spans="2:4" ht="12.75">
      <c r="B22" s="586"/>
      <c r="C22" s="588"/>
      <c r="D22" s="588"/>
    </row>
    <row r="23" spans="2:4" ht="12.75">
      <c r="B23" s="586"/>
      <c r="C23" s="588"/>
      <c r="D23" s="588"/>
    </row>
    <row r="24" spans="2:4" ht="12.75">
      <c r="B24" s="587"/>
      <c r="C24" s="588"/>
      <c r="D24" s="588"/>
    </row>
    <row r="25" spans="2:4" ht="12.75">
      <c r="B25" s="587"/>
      <c r="C25" s="588"/>
      <c r="D25" s="588"/>
    </row>
    <row r="26" spans="2:4" ht="12.75">
      <c r="B26" s="587"/>
      <c r="C26" s="588"/>
      <c r="D26" s="588"/>
    </row>
    <row r="27" spans="2:4" ht="12.75">
      <c r="B27" s="587"/>
      <c r="C27" s="588"/>
      <c r="D27" s="588"/>
    </row>
    <row r="28" spans="2:4" ht="12.75">
      <c r="B28" s="587"/>
      <c r="C28" s="588"/>
      <c r="D28" s="588"/>
    </row>
    <row r="29" spans="2:4" ht="12.75">
      <c r="B29" s="587"/>
      <c r="C29" s="588"/>
      <c r="D29" s="588"/>
    </row>
    <row r="30" spans="3:4" ht="12.75">
      <c r="C30" s="589"/>
      <c r="D30" s="589"/>
    </row>
    <row r="31" spans="3:4" ht="12.75">
      <c r="C31" s="589"/>
      <c r="D31" s="589"/>
    </row>
    <row r="32" ht="12.75"/>
    <row r="33" ht="12.75"/>
    <row r="34" ht="12.75"/>
  </sheetData>
  <sheetProtection/>
  <mergeCells count="2">
    <mergeCell ref="A20:C20"/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alignWithMargins="0">
    <oddHeader>&amp;C9. sz. melléklet
a 22/2009. (VIII.28.) Ök. rendelethez&amp;R
9. sz. melléklet</oddHeader>
    <oddFooter>&amp;L&amp;D&amp;C&amp;P</oddFooter>
  </headerFooter>
  <rowBreaks count="1" manualBreakCount="1">
    <brk id="18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O24"/>
  <sheetViews>
    <sheetView view="pageBreakPreview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24.140625" style="487" customWidth="1"/>
    <col min="2" max="2" width="11.7109375" style="487" customWidth="1"/>
    <col min="3" max="3" width="11.00390625" style="487" bestFit="1" customWidth="1"/>
    <col min="4" max="4" width="10.00390625" style="487" bestFit="1" customWidth="1"/>
    <col min="5" max="7" width="11.00390625" style="487" bestFit="1" customWidth="1"/>
    <col min="8" max="9" width="10.00390625" style="487" bestFit="1" customWidth="1"/>
    <col min="10" max="13" width="11.00390625" style="487" bestFit="1" customWidth="1"/>
    <col min="14" max="14" width="10.00390625" style="487" bestFit="1" customWidth="1"/>
    <col min="15" max="15" width="13.57421875" style="487" bestFit="1" customWidth="1"/>
    <col min="16" max="16384" width="9.140625" style="487" customWidth="1"/>
  </cols>
  <sheetData>
    <row r="2" spans="1:15" ht="15.75">
      <c r="A2" s="959" t="s">
        <v>534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</row>
    <row r="5" ht="15" thickBot="1">
      <c r="O5" s="488" t="s">
        <v>326</v>
      </c>
    </row>
    <row r="6" spans="1:15" ht="30" customHeight="1" thickBot="1">
      <c r="A6" s="489" t="s">
        <v>430</v>
      </c>
      <c r="B6" s="490"/>
      <c r="C6" s="491" t="s">
        <v>431</v>
      </c>
      <c r="D6" s="491" t="s">
        <v>432</v>
      </c>
      <c r="E6" s="491" t="s">
        <v>433</v>
      </c>
      <c r="F6" s="491" t="s">
        <v>434</v>
      </c>
      <c r="G6" s="491" t="s">
        <v>435</v>
      </c>
      <c r="H6" s="491" t="s">
        <v>436</v>
      </c>
      <c r="I6" s="491" t="s">
        <v>437</v>
      </c>
      <c r="J6" s="491" t="s">
        <v>438</v>
      </c>
      <c r="K6" s="491" t="s">
        <v>439</v>
      </c>
      <c r="L6" s="491" t="s">
        <v>440</v>
      </c>
      <c r="M6" s="491" t="s">
        <v>441</v>
      </c>
      <c r="N6" s="491" t="s">
        <v>442</v>
      </c>
      <c r="O6" s="491" t="s">
        <v>443</v>
      </c>
    </row>
    <row r="7" spans="1:15" ht="30" customHeight="1" thickBot="1">
      <c r="A7" s="492" t="s">
        <v>400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4"/>
    </row>
    <row r="8" spans="1:15" ht="19.5" customHeight="1">
      <c r="A8" s="960" t="s">
        <v>1</v>
      </c>
      <c r="B8" s="495" t="s">
        <v>444</v>
      </c>
      <c r="C8" s="496">
        <v>415564</v>
      </c>
      <c r="D8" s="496">
        <v>94256</v>
      </c>
      <c r="E8" s="496">
        <v>723779</v>
      </c>
      <c r="F8" s="496">
        <v>177617</v>
      </c>
      <c r="G8" s="496">
        <v>293246</v>
      </c>
      <c r="H8" s="496">
        <v>31644</v>
      </c>
      <c r="I8" s="496">
        <v>119387</v>
      </c>
      <c r="J8" s="496">
        <v>101209</v>
      </c>
      <c r="K8" s="496">
        <v>467157</v>
      </c>
      <c r="L8" s="496">
        <v>200067</v>
      </c>
      <c r="M8" s="496">
        <v>357716</v>
      </c>
      <c r="N8" s="496">
        <v>147939</v>
      </c>
      <c r="O8" s="497">
        <f>SUM(C8:N8)</f>
        <v>3129581</v>
      </c>
    </row>
    <row r="9" spans="1:15" ht="19.5" customHeight="1">
      <c r="A9" s="961"/>
      <c r="B9" s="498" t="s">
        <v>445</v>
      </c>
      <c r="C9" s="499">
        <v>985683</v>
      </c>
      <c r="D9" s="499">
        <v>1800</v>
      </c>
      <c r="E9" s="499">
        <v>334940</v>
      </c>
      <c r="F9" s="499">
        <v>30592</v>
      </c>
      <c r="G9" s="499">
        <v>655</v>
      </c>
      <c r="H9" s="499">
        <v>9338</v>
      </c>
      <c r="I9" s="499">
        <v>655</v>
      </c>
      <c r="J9" s="499">
        <v>655</v>
      </c>
      <c r="K9" s="499">
        <v>655</v>
      </c>
      <c r="L9" s="499">
        <v>655</v>
      </c>
      <c r="M9" s="499">
        <v>655</v>
      </c>
      <c r="N9" s="499">
        <v>30888</v>
      </c>
      <c r="O9" s="500">
        <f>SUM(C9:N9)</f>
        <v>1397171</v>
      </c>
    </row>
    <row r="10" spans="1:15" ht="19.5" customHeight="1" thickBot="1">
      <c r="A10" s="501" t="s">
        <v>446</v>
      </c>
      <c r="B10" s="502"/>
      <c r="C10" s="503">
        <v>173133</v>
      </c>
      <c r="D10" s="503">
        <v>70342</v>
      </c>
      <c r="E10" s="503">
        <v>70538</v>
      </c>
      <c r="F10" s="503">
        <v>73785</v>
      </c>
      <c r="G10" s="503">
        <v>76565</v>
      </c>
      <c r="H10" s="503">
        <v>80926</v>
      </c>
      <c r="I10" s="503">
        <v>81002</v>
      </c>
      <c r="J10" s="503">
        <v>80660</v>
      </c>
      <c r="K10" s="503">
        <v>75691</v>
      </c>
      <c r="L10" s="503">
        <v>75474</v>
      </c>
      <c r="M10" s="503">
        <v>71178</v>
      </c>
      <c r="N10" s="503">
        <v>107671</v>
      </c>
      <c r="O10" s="504">
        <f>SUM(C10:N10)</f>
        <v>1036965</v>
      </c>
    </row>
    <row r="11" spans="1:15" ht="30" customHeight="1" thickBot="1">
      <c r="A11" s="505" t="s">
        <v>447</v>
      </c>
      <c r="B11" s="506"/>
      <c r="C11" s="507">
        <f>SUM(C8:C10)</f>
        <v>1574380</v>
      </c>
      <c r="D11" s="507">
        <f aca="true" t="shared" si="0" ref="D11:O11">SUM(D8:D10)</f>
        <v>166398</v>
      </c>
      <c r="E11" s="507">
        <f t="shared" si="0"/>
        <v>1129257</v>
      </c>
      <c r="F11" s="507">
        <f t="shared" si="0"/>
        <v>281994</v>
      </c>
      <c r="G11" s="507">
        <f t="shared" si="0"/>
        <v>370466</v>
      </c>
      <c r="H11" s="507">
        <f t="shared" si="0"/>
        <v>121908</v>
      </c>
      <c r="I11" s="507">
        <f t="shared" si="0"/>
        <v>201044</v>
      </c>
      <c r="J11" s="507">
        <f t="shared" si="0"/>
        <v>182524</v>
      </c>
      <c r="K11" s="507">
        <f t="shared" si="0"/>
        <v>543503</v>
      </c>
      <c r="L11" s="507">
        <f t="shared" si="0"/>
        <v>276196</v>
      </c>
      <c r="M11" s="507">
        <f t="shared" si="0"/>
        <v>429549</v>
      </c>
      <c r="N11" s="507">
        <f t="shared" si="0"/>
        <v>286498</v>
      </c>
      <c r="O11" s="507">
        <f t="shared" si="0"/>
        <v>5563717</v>
      </c>
    </row>
    <row r="12" spans="1:15" ht="15" thickBot="1">
      <c r="A12" s="508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4"/>
    </row>
    <row r="13" spans="1:15" ht="30" customHeight="1" thickBot="1">
      <c r="A13" s="492" t="s">
        <v>448</v>
      </c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4"/>
    </row>
    <row r="14" spans="1:15" ht="19.5" customHeight="1">
      <c r="A14" s="962" t="s">
        <v>1</v>
      </c>
      <c r="B14" s="495" t="s">
        <v>444</v>
      </c>
      <c r="C14" s="496">
        <v>90743</v>
      </c>
      <c r="D14" s="496">
        <v>99716</v>
      </c>
      <c r="E14" s="496">
        <v>145100</v>
      </c>
      <c r="F14" s="496">
        <v>140000</v>
      </c>
      <c r="G14" s="496">
        <v>134191</v>
      </c>
      <c r="H14" s="496">
        <v>97855</v>
      </c>
      <c r="I14" s="496">
        <v>90079</v>
      </c>
      <c r="J14" s="496">
        <v>95980</v>
      </c>
      <c r="K14" s="496">
        <v>608489</v>
      </c>
      <c r="L14" s="496">
        <v>133668</v>
      </c>
      <c r="M14" s="496">
        <v>143574</v>
      </c>
      <c r="N14" s="496">
        <v>285579</v>
      </c>
      <c r="O14" s="497">
        <f>SUM(C14:N14)</f>
        <v>2064974</v>
      </c>
    </row>
    <row r="15" spans="1:15" ht="19.5" customHeight="1">
      <c r="A15" s="963"/>
      <c r="B15" s="498" t="s">
        <v>445</v>
      </c>
      <c r="C15" s="499">
        <v>150776</v>
      </c>
      <c r="D15" s="499">
        <v>16384</v>
      </c>
      <c r="E15" s="499">
        <v>18824</v>
      </c>
      <c r="F15" s="499">
        <v>28409</v>
      </c>
      <c r="G15" s="499">
        <v>49884</v>
      </c>
      <c r="H15" s="499">
        <v>90661</v>
      </c>
      <c r="I15" s="499">
        <v>35306</v>
      </c>
      <c r="J15" s="499">
        <v>13893</v>
      </c>
      <c r="K15" s="499">
        <v>13389</v>
      </c>
      <c r="L15" s="499">
        <v>171861</v>
      </c>
      <c r="M15" s="499">
        <v>251765</v>
      </c>
      <c r="N15" s="499">
        <v>261696</v>
      </c>
      <c r="O15" s="500">
        <f>SUM(C15:N15)</f>
        <v>1102848</v>
      </c>
    </row>
    <row r="16" spans="1:15" ht="19.5" customHeight="1" thickBot="1">
      <c r="A16" s="619" t="s">
        <v>446</v>
      </c>
      <c r="B16" s="498" t="s">
        <v>444</v>
      </c>
      <c r="C16" s="499">
        <v>264942</v>
      </c>
      <c r="D16" s="499">
        <v>187634</v>
      </c>
      <c r="E16" s="499">
        <v>182911</v>
      </c>
      <c r="F16" s="499">
        <v>190697</v>
      </c>
      <c r="G16" s="499">
        <v>186587</v>
      </c>
      <c r="H16" s="499">
        <v>170062</v>
      </c>
      <c r="I16" s="499">
        <v>188122</v>
      </c>
      <c r="J16" s="499">
        <v>185623</v>
      </c>
      <c r="K16" s="499">
        <v>188621</v>
      </c>
      <c r="L16" s="499">
        <v>193122</v>
      </c>
      <c r="M16" s="499">
        <v>198827</v>
      </c>
      <c r="N16" s="499">
        <v>198831</v>
      </c>
      <c r="O16" s="500">
        <f>SUM(C16:N16)</f>
        <v>2335979</v>
      </c>
    </row>
    <row r="17" spans="1:15" ht="30" customHeight="1" thickBot="1">
      <c r="A17" s="505" t="s">
        <v>449</v>
      </c>
      <c r="B17" s="507"/>
      <c r="C17" s="507">
        <f aca="true" t="shared" si="1" ref="C17:O17">SUM(C14:C16)</f>
        <v>506461</v>
      </c>
      <c r="D17" s="507">
        <f t="shared" si="1"/>
        <v>303734</v>
      </c>
      <c r="E17" s="507">
        <f t="shared" si="1"/>
        <v>346835</v>
      </c>
      <c r="F17" s="507">
        <f t="shared" si="1"/>
        <v>359106</v>
      </c>
      <c r="G17" s="507">
        <f t="shared" si="1"/>
        <v>370662</v>
      </c>
      <c r="H17" s="507">
        <f t="shared" si="1"/>
        <v>358578</v>
      </c>
      <c r="I17" s="507">
        <f t="shared" si="1"/>
        <v>313507</v>
      </c>
      <c r="J17" s="507">
        <f t="shared" si="1"/>
        <v>295496</v>
      </c>
      <c r="K17" s="507">
        <f t="shared" si="1"/>
        <v>810499</v>
      </c>
      <c r="L17" s="507">
        <f t="shared" si="1"/>
        <v>498651</v>
      </c>
      <c r="M17" s="507">
        <f t="shared" si="1"/>
        <v>594166</v>
      </c>
      <c r="N17" s="507">
        <f t="shared" si="1"/>
        <v>746106</v>
      </c>
      <c r="O17" s="507">
        <f t="shared" si="1"/>
        <v>5503801</v>
      </c>
    </row>
    <row r="18" spans="1:15" ht="30" customHeight="1">
      <c r="A18" s="509" t="s">
        <v>450</v>
      </c>
      <c r="B18" s="496"/>
      <c r="C18" s="496"/>
      <c r="D18" s="496"/>
      <c r="E18" s="496"/>
      <c r="F18" s="496"/>
      <c r="G18" s="496"/>
      <c r="H18" s="496"/>
      <c r="I18" s="496"/>
      <c r="J18" s="496"/>
      <c r="K18" s="496"/>
      <c r="L18" s="496"/>
      <c r="M18" s="496"/>
      <c r="N18" s="496"/>
      <c r="O18" s="497"/>
    </row>
    <row r="19" spans="1:15" ht="30" customHeight="1">
      <c r="A19" s="510" t="s">
        <v>542</v>
      </c>
      <c r="B19" s="499"/>
      <c r="C19" s="499">
        <f>C11-C17</f>
        <v>1067919</v>
      </c>
      <c r="D19" s="499">
        <f aca="true" t="shared" si="2" ref="D19:N19">C19+D11-D17</f>
        <v>930583</v>
      </c>
      <c r="E19" s="499">
        <f t="shared" si="2"/>
        <v>1713005</v>
      </c>
      <c r="F19" s="499">
        <f t="shared" si="2"/>
        <v>1635893</v>
      </c>
      <c r="G19" s="499">
        <f t="shared" si="2"/>
        <v>1635697</v>
      </c>
      <c r="H19" s="499">
        <f t="shared" si="2"/>
        <v>1399027</v>
      </c>
      <c r="I19" s="499">
        <f t="shared" si="2"/>
        <v>1286564</v>
      </c>
      <c r="J19" s="499">
        <f t="shared" si="2"/>
        <v>1173592</v>
      </c>
      <c r="K19" s="499">
        <f t="shared" si="2"/>
        <v>906596</v>
      </c>
      <c r="L19" s="499">
        <f t="shared" si="2"/>
        <v>684141</v>
      </c>
      <c r="M19" s="499">
        <f t="shared" si="2"/>
        <v>519524</v>
      </c>
      <c r="N19" s="499">
        <f t="shared" si="2"/>
        <v>59916</v>
      </c>
      <c r="O19" s="500">
        <v>59916</v>
      </c>
    </row>
    <row r="20" spans="1:15" ht="14.25">
      <c r="A20" s="510" t="s">
        <v>543</v>
      </c>
      <c r="B20" s="499"/>
      <c r="C20" s="499">
        <v>0</v>
      </c>
      <c r="D20" s="499">
        <v>0</v>
      </c>
      <c r="E20" s="499">
        <v>0</v>
      </c>
      <c r="F20" s="499">
        <v>0</v>
      </c>
      <c r="G20" s="499">
        <v>0</v>
      </c>
      <c r="H20" s="499">
        <v>0</v>
      </c>
      <c r="I20" s="499">
        <v>0</v>
      </c>
      <c r="J20" s="499">
        <v>0</v>
      </c>
      <c r="K20" s="499">
        <v>-40851</v>
      </c>
      <c r="L20" s="499">
        <v>-92100</v>
      </c>
      <c r="M20" s="499">
        <v>-5607</v>
      </c>
      <c r="N20" s="499">
        <v>-234407</v>
      </c>
      <c r="O20" s="500">
        <v>-234407</v>
      </c>
    </row>
    <row r="21" spans="1:15" ht="25.5">
      <c r="A21" s="510" t="s">
        <v>544</v>
      </c>
      <c r="B21" s="499"/>
      <c r="C21" s="499">
        <v>834907</v>
      </c>
      <c r="D21" s="499">
        <v>820323</v>
      </c>
      <c r="E21" s="499">
        <v>1136439</v>
      </c>
      <c r="F21" s="499">
        <v>1138622</v>
      </c>
      <c r="G21" s="499">
        <v>1089393</v>
      </c>
      <c r="H21" s="499">
        <v>1008070</v>
      </c>
      <c r="I21" s="499">
        <v>973419</v>
      </c>
      <c r="J21" s="499">
        <v>960181</v>
      </c>
      <c r="K21" s="499">
        <v>947447</v>
      </c>
      <c r="L21" s="499">
        <v>776241</v>
      </c>
      <c r="M21" s="499">
        <v>525131</v>
      </c>
      <c r="N21" s="499">
        <v>294323</v>
      </c>
      <c r="O21" s="500">
        <v>294323</v>
      </c>
    </row>
    <row r="22" spans="1:15" ht="14.25">
      <c r="A22" s="511"/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3"/>
    </row>
    <row r="23" spans="1:15" ht="26.25" thickBot="1">
      <c r="A23" s="514" t="s">
        <v>451</v>
      </c>
      <c r="B23" s="515"/>
      <c r="C23" s="516">
        <v>91809</v>
      </c>
      <c r="D23" s="516">
        <v>117292</v>
      </c>
      <c r="E23" s="516">
        <v>112373</v>
      </c>
      <c r="F23" s="516">
        <v>116912</v>
      </c>
      <c r="G23" s="516">
        <v>110022</v>
      </c>
      <c r="H23" s="516">
        <v>89136</v>
      </c>
      <c r="I23" s="516">
        <v>107120</v>
      </c>
      <c r="J23" s="516">
        <v>104963</v>
      </c>
      <c r="K23" s="516">
        <v>112930</v>
      </c>
      <c r="L23" s="516">
        <v>117648</v>
      </c>
      <c r="M23" s="516">
        <v>127649</v>
      </c>
      <c r="N23" s="516">
        <v>91160</v>
      </c>
      <c r="O23" s="517">
        <f>SUM(C23:N23)</f>
        <v>1299014</v>
      </c>
    </row>
    <row r="24" spans="1:15" ht="15" thickBot="1">
      <c r="A24" s="613" t="s">
        <v>533</v>
      </c>
      <c r="B24" s="612"/>
      <c r="C24" s="614">
        <v>15000</v>
      </c>
      <c r="D24" s="614">
        <v>30284</v>
      </c>
      <c r="E24" s="614">
        <v>27504</v>
      </c>
      <c r="F24" s="614">
        <v>31045</v>
      </c>
      <c r="G24" s="614">
        <v>24155</v>
      </c>
      <c r="H24" s="614">
        <v>12330</v>
      </c>
      <c r="I24" s="614">
        <v>12003</v>
      </c>
      <c r="J24" s="614">
        <v>15097</v>
      </c>
      <c r="K24" s="614">
        <v>15813</v>
      </c>
      <c r="L24" s="614">
        <v>18531</v>
      </c>
      <c r="M24" s="614">
        <v>12785</v>
      </c>
      <c r="N24" s="614">
        <v>0</v>
      </c>
      <c r="O24" s="615">
        <f>SUM(C24:N24)</f>
        <v>214547</v>
      </c>
    </row>
  </sheetData>
  <sheetProtection/>
  <mergeCells count="3">
    <mergeCell ref="A2:O2"/>
    <mergeCell ref="A8:A9"/>
    <mergeCell ref="A14:A1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headerFooter alignWithMargins="0">
    <oddHeader>&amp;C10. sz. melléklet
 a 22/2009. (VIII.28.) Ök. rendelethez&amp;R
14. sz. melléklet</oddHeader>
    <oddFooter>&amp;L&amp;D&amp;C&amp;P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SheetLayoutView="100" zoomScalePageLayoutView="0" workbookViewId="0" topLeftCell="A19">
      <selection activeCell="G47" sqref="G47"/>
    </sheetView>
  </sheetViews>
  <sheetFormatPr defaultColWidth="6.7109375" defaultRowHeight="12.75"/>
  <cols>
    <col min="1" max="1" width="6.7109375" style="430" customWidth="1"/>
    <col min="2" max="4" width="9.140625" style="430" customWidth="1"/>
    <col min="5" max="5" width="26.421875" style="430" customWidth="1"/>
    <col min="6" max="7" width="18.7109375" style="430" customWidth="1"/>
    <col min="8" max="255" width="9.140625" style="430" customWidth="1"/>
    <col min="256" max="16384" width="6.7109375" style="430" customWidth="1"/>
  </cols>
  <sheetData>
    <row r="1" spans="1:7" ht="15.75">
      <c r="A1" s="991" t="s">
        <v>572</v>
      </c>
      <c r="B1" s="991"/>
      <c r="C1" s="991"/>
      <c r="D1" s="991"/>
      <c r="E1" s="991"/>
      <c r="F1" s="991"/>
      <c r="G1" s="991"/>
    </row>
    <row r="2" spans="1:7" ht="15.75">
      <c r="A2" s="991" t="s">
        <v>573</v>
      </c>
      <c r="B2" s="991"/>
      <c r="C2" s="991"/>
      <c r="D2" s="991"/>
      <c r="E2" s="991"/>
      <c r="F2" s="991"/>
      <c r="G2" s="991"/>
    </row>
    <row r="3" spans="1:7" ht="15.75">
      <c r="A3" s="991" t="s">
        <v>574</v>
      </c>
      <c r="B3" s="991"/>
      <c r="C3" s="991"/>
      <c r="D3" s="991"/>
      <c r="E3" s="991"/>
      <c r="F3" s="991"/>
      <c r="G3" s="991"/>
    </row>
    <row r="4" spans="1:7" ht="15.75">
      <c r="A4" s="621"/>
      <c r="B4" s="621"/>
      <c r="C4" s="621"/>
      <c r="D4" s="621"/>
      <c r="E4" s="621"/>
      <c r="F4" s="621"/>
      <c r="G4" s="538"/>
    </row>
    <row r="5" spans="1:7" ht="16.5" customHeight="1">
      <c r="A5" s="992"/>
      <c r="B5" s="992"/>
      <c r="C5" s="992"/>
      <c r="D5" s="992"/>
      <c r="E5" s="992"/>
      <c r="F5" s="992"/>
      <c r="G5" s="992"/>
    </row>
    <row r="6" spans="1:7" ht="15.75">
      <c r="A6" s="622"/>
      <c r="B6" s="622"/>
      <c r="C6" s="621"/>
      <c r="D6" s="621"/>
      <c r="E6" s="621"/>
      <c r="F6" s="621"/>
      <c r="G6" s="538"/>
    </row>
    <row r="7" spans="1:7" ht="15.75" thickBot="1">
      <c r="A7" s="622"/>
      <c r="B7" s="622"/>
      <c r="C7" s="622"/>
      <c r="D7" s="622"/>
      <c r="E7" s="622"/>
      <c r="F7" s="623"/>
      <c r="G7" s="623" t="s">
        <v>326</v>
      </c>
    </row>
    <row r="8" spans="1:7" ht="18" customHeight="1">
      <c r="A8" s="976" t="s">
        <v>452</v>
      </c>
      <c r="B8" s="978" t="s">
        <v>365</v>
      </c>
      <c r="C8" s="978"/>
      <c r="D8" s="978"/>
      <c r="E8" s="978"/>
      <c r="F8" s="624" t="s">
        <v>461</v>
      </c>
      <c r="G8" s="624" t="s">
        <v>575</v>
      </c>
    </row>
    <row r="9" spans="1:7" ht="18" customHeight="1">
      <c r="A9" s="977"/>
      <c r="B9" s="979"/>
      <c r="C9" s="979"/>
      <c r="D9" s="979"/>
      <c r="E9" s="979"/>
      <c r="F9" s="625" t="s">
        <v>184</v>
      </c>
      <c r="G9" s="625" t="s">
        <v>184</v>
      </c>
    </row>
    <row r="10" spans="1:7" ht="16.5" customHeight="1">
      <c r="A10" s="990" t="s">
        <v>366</v>
      </c>
      <c r="B10" s="970"/>
      <c r="C10" s="970"/>
      <c r="D10" s="970"/>
      <c r="E10" s="967"/>
      <c r="F10" s="626"/>
      <c r="G10" s="626"/>
    </row>
    <row r="11" spans="1:7" s="414" customFormat="1" ht="15.75">
      <c r="A11" s="627" t="s">
        <v>367</v>
      </c>
      <c r="B11" s="965" t="s">
        <v>576</v>
      </c>
      <c r="C11" s="965"/>
      <c r="D11" s="965"/>
      <c r="E11" s="966"/>
      <c r="F11" s="628">
        <v>27687</v>
      </c>
      <c r="G11" s="628">
        <v>27687</v>
      </c>
    </row>
    <row r="12" spans="1:7" s="414" customFormat="1" ht="15.75">
      <c r="A12" s="627" t="s">
        <v>368</v>
      </c>
      <c r="B12" s="965" t="s">
        <v>302</v>
      </c>
      <c r="C12" s="965"/>
      <c r="D12" s="965"/>
      <c r="E12" s="966"/>
      <c r="F12" s="628">
        <f>SUM(F13:F14)</f>
        <v>26526</v>
      </c>
      <c r="G12" s="628">
        <f>SUM(G13:G14)</f>
        <v>26526</v>
      </c>
    </row>
    <row r="13" spans="1:7" ht="15">
      <c r="A13" s="629" t="s">
        <v>9</v>
      </c>
      <c r="B13" s="970" t="s">
        <v>577</v>
      </c>
      <c r="C13" s="970"/>
      <c r="D13" s="970"/>
      <c r="E13" s="967"/>
      <c r="F13" s="630">
        <v>22680</v>
      </c>
      <c r="G13" s="630">
        <v>22680</v>
      </c>
    </row>
    <row r="14" spans="1:7" ht="12.75" customHeight="1">
      <c r="A14" s="629" t="s">
        <v>12</v>
      </c>
      <c r="B14" s="970" t="s">
        <v>578</v>
      </c>
      <c r="C14" s="970"/>
      <c r="D14" s="970"/>
      <c r="E14" s="967"/>
      <c r="F14" s="630">
        <f>SUM(F15:F17)</f>
        <v>3846</v>
      </c>
      <c r="G14" s="630">
        <f>SUM(G15:G17)</f>
        <v>3846</v>
      </c>
    </row>
    <row r="15" spans="1:7" ht="12.75" customHeight="1">
      <c r="A15" s="631" t="s">
        <v>198</v>
      </c>
      <c r="B15" s="981" t="s">
        <v>579</v>
      </c>
      <c r="C15" s="982"/>
      <c r="D15" s="982"/>
      <c r="E15" s="983"/>
      <c r="F15" s="632">
        <v>798</v>
      </c>
      <c r="G15" s="632">
        <v>798</v>
      </c>
    </row>
    <row r="16" spans="1:7" ht="12.75" customHeight="1">
      <c r="A16" s="631" t="s">
        <v>199</v>
      </c>
      <c r="B16" s="986" t="s">
        <v>580</v>
      </c>
      <c r="C16" s="986"/>
      <c r="D16" s="986"/>
      <c r="E16" s="987"/>
      <c r="F16" s="632">
        <v>1537</v>
      </c>
      <c r="G16" s="632">
        <v>1537</v>
      </c>
    </row>
    <row r="17" spans="1:7" ht="15">
      <c r="A17" s="631" t="s">
        <v>200</v>
      </c>
      <c r="B17" s="986" t="s">
        <v>581</v>
      </c>
      <c r="C17" s="986"/>
      <c r="D17" s="986"/>
      <c r="E17" s="987"/>
      <c r="F17" s="632">
        <v>1511</v>
      </c>
      <c r="G17" s="632">
        <v>1511</v>
      </c>
    </row>
    <row r="18" spans="1:7" s="414" customFormat="1" ht="15.75">
      <c r="A18" s="633" t="s">
        <v>79</v>
      </c>
      <c r="B18" s="965" t="s">
        <v>582</v>
      </c>
      <c r="C18" s="965"/>
      <c r="D18" s="965"/>
      <c r="E18" s="966"/>
      <c r="F18" s="628">
        <f>SUM(F19:F20)</f>
        <v>215488</v>
      </c>
      <c r="G18" s="628">
        <f>SUM(G19:G20)</f>
        <v>209950</v>
      </c>
    </row>
    <row r="19" spans="1:7" ht="15">
      <c r="A19" s="629" t="s">
        <v>3</v>
      </c>
      <c r="B19" s="969" t="s">
        <v>583</v>
      </c>
      <c r="C19" s="970"/>
      <c r="D19" s="970"/>
      <c r="E19" s="967"/>
      <c r="F19" s="630">
        <v>192830</v>
      </c>
      <c r="G19" s="630">
        <v>192830</v>
      </c>
    </row>
    <row r="20" spans="1:7" ht="15">
      <c r="A20" s="629" t="s">
        <v>7</v>
      </c>
      <c r="B20" s="988" t="s">
        <v>584</v>
      </c>
      <c r="C20" s="988"/>
      <c r="D20" s="988"/>
      <c r="E20" s="989"/>
      <c r="F20" s="630">
        <f>SUM(F21:F25)</f>
        <v>22658</v>
      </c>
      <c r="G20" s="630">
        <f>SUM(G21:G25)</f>
        <v>17120</v>
      </c>
    </row>
    <row r="21" spans="1:7" ht="15">
      <c r="A21" s="631" t="s">
        <v>9</v>
      </c>
      <c r="B21" s="981" t="s">
        <v>585</v>
      </c>
      <c r="C21" s="982"/>
      <c r="D21" s="982"/>
      <c r="E21" s="983"/>
      <c r="F21" s="634"/>
      <c r="G21" s="634"/>
    </row>
    <row r="22" spans="1:7" ht="15">
      <c r="A22" s="631" t="s">
        <v>12</v>
      </c>
      <c r="B22" s="981" t="s">
        <v>586</v>
      </c>
      <c r="C22" s="982"/>
      <c r="D22" s="982"/>
      <c r="E22" s="983"/>
      <c r="F22" s="634"/>
      <c r="G22" s="634"/>
    </row>
    <row r="23" spans="1:7" ht="15">
      <c r="A23" s="631" t="s">
        <v>26</v>
      </c>
      <c r="B23" s="981" t="s">
        <v>587</v>
      </c>
      <c r="C23" s="982"/>
      <c r="D23" s="982"/>
      <c r="E23" s="983"/>
      <c r="F23" s="634"/>
      <c r="G23" s="634"/>
    </row>
    <row r="24" spans="1:7" ht="15">
      <c r="A24" s="631" t="s">
        <v>247</v>
      </c>
      <c r="B24" s="981" t="s">
        <v>588</v>
      </c>
      <c r="C24" s="982"/>
      <c r="D24" s="982"/>
      <c r="E24" s="983"/>
      <c r="F24" s="634">
        <v>22658</v>
      </c>
      <c r="G24" s="634">
        <v>17120</v>
      </c>
    </row>
    <row r="25" spans="1:7" ht="15">
      <c r="A25" s="631" t="s">
        <v>589</v>
      </c>
      <c r="B25" s="981" t="s">
        <v>590</v>
      </c>
      <c r="C25" s="982"/>
      <c r="D25" s="982"/>
      <c r="E25" s="983"/>
      <c r="F25" s="634"/>
      <c r="G25" s="634"/>
    </row>
    <row r="26" spans="1:7" s="414" customFormat="1" ht="15.75">
      <c r="A26" s="633" t="s">
        <v>85</v>
      </c>
      <c r="B26" s="964" t="s">
        <v>591</v>
      </c>
      <c r="C26" s="965"/>
      <c r="D26" s="965"/>
      <c r="E26" s="966"/>
      <c r="F26" s="628">
        <f>SUM(F27)</f>
        <v>0</v>
      </c>
      <c r="G26" s="628">
        <f>SUM(G27)</f>
        <v>1199</v>
      </c>
    </row>
    <row r="27" spans="1:7" ht="15">
      <c r="A27" s="635" t="s">
        <v>41</v>
      </c>
      <c r="B27" s="984" t="s">
        <v>592</v>
      </c>
      <c r="C27" s="984"/>
      <c r="D27" s="984"/>
      <c r="E27" s="985"/>
      <c r="F27" s="630"/>
      <c r="G27" s="630">
        <v>1199</v>
      </c>
    </row>
    <row r="28" spans="1:7" s="414" customFormat="1" ht="15.75">
      <c r="A28" s="633" t="s">
        <v>376</v>
      </c>
      <c r="B28" s="964" t="s">
        <v>129</v>
      </c>
      <c r="C28" s="965"/>
      <c r="D28" s="965"/>
      <c r="E28" s="966"/>
      <c r="F28" s="628"/>
      <c r="G28" s="628">
        <v>14550</v>
      </c>
    </row>
    <row r="29" spans="1:7" s="427" customFormat="1" ht="15.75">
      <c r="A29" s="636" t="s">
        <v>210</v>
      </c>
      <c r="B29" s="973" t="s">
        <v>593</v>
      </c>
      <c r="C29" s="973"/>
      <c r="D29" s="973"/>
      <c r="E29" s="974"/>
      <c r="F29" s="637">
        <v>129507</v>
      </c>
      <c r="G29" s="637">
        <v>129846</v>
      </c>
    </row>
    <row r="30" spans="1:7" s="538" customFormat="1" ht="22.5" customHeight="1" thickBot="1">
      <c r="A30" s="536"/>
      <c r="B30" s="975" t="s">
        <v>382</v>
      </c>
      <c r="C30" s="975"/>
      <c r="D30" s="975"/>
      <c r="E30" s="971"/>
      <c r="F30" s="638">
        <f>SUM(F11+F12+F18+F26+F29)</f>
        <v>399208</v>
      </c>
      <c r="G30" s="638">
        <f>SUM(G11+G12+G18+G26+G28+G29)</f>
        <v>409758</v>
      </c>
    </row>
    <row r="31" spans="1:6" ht="12.75" customHeight="1">
      <c r="A31" s="539"/>
      <c r="B31" s="540"/>
      <c r="C31" s="540"/>
      <c r="D31" s="540"/>
      <c r="E31" s="540"/>
      <c r="F31" s="428"/>
    </row>
    <row r="32" spans="1:6" ht="12.75" customHeight="1">
      <c r="A32" s="539"/>
      <c r="B32" s="540"/>
      <c r="C32" s="540"/>
      <c r="D32" s="540"/>
      <c r="E32" s="540"/>
      <c r="F32" s="428"/>
    </row>
    <row r="34" ht="13.5" thickBot="1"/>
    <row r="35" spans="1:7" ht="13.5" customHeight="1">
      <c r="A35" s="976" t="s">
        <v>452</v>
      </c>
      <c r="B35" s="978" t="s">
        <v>365</v>
      </c>
      <c r="C35" s="978"/>
      <c r="D35" s="978"/>
      <c r="E35" s="978"/>
      <c r="F35" s="624" t="s">
        <v>461</v>
      </c>
      <c r="G35" s="624" t="s">
        <v>575</v>
      </c>
    </row>
    <row r="36" spans="1:7" ht="21" customHeight="1">
      <c r="A36" s="977"/>
      <c r="B36" s="979"/>
      <c r="C36" s="979"/>
      <c r="D36" s="979"/>
      <c r="E36" s="979"/>
      <c r="F36" s="625" t="s">
        <v>184</v>
      </c>
      <c r="G36" s="625" t="s">
        <v>184</v>
      </c>
    </row>
    <row r="37" spans="1:7" s="414" customFormat="1" ht="15.75">
      <c r="A37" s="627" t="s">
        <v>0</v>
      </c>
      <c r="B37" s="966" t="s">
        <v>4</v>
      </c>
      <c r="C37" s="980"/>
      <c r="D37" s="980"/>
      <c r="E37" s="980"/>
      <c r="F37" s="639">
        <f>SUM(F38:F43)</f>
        <v>399208</v>
      </c>
      <c r="G37" s="639">
        <f>SUM(G38:G43)</f>
        <v>408748</v>
      </c>
    </row>
    <row r="38" spans="1:7" ht="15">
      <c r="A38" s="640" t="s">
        <v>3</v>
      </c>
      <c r="B38" s="967" t="s">
        <v>594</v>
      </c>
      <c r="C38" s="968"/>
      <c r="D38" s="968"/>
      <c r="E38" s="968"/>
      <c r="F38" s="630">
        <v>235336</v>
      </c>
      <c r="G38" s="630">
        <v>234702</v>
      </c>
    </row>
    <row r="39" spans="1:7" ht="15">
      <c r="A39" s="640" t="s">
        <v>7</v>
      </c>
      <c r="B39" s="967" t="s">
        <v>33</v>
      </c>
      <c r="C39" s="968"/>
      <c r="D39" s="968"/>
      <c r="E39" s="968"/>
      <c r="F39" s="630">
        <v>73825</v>
      </c>
      <c r="G39" s="630">
        <v>70417</v>
      </c>
    </row>
    <row r="40" spans="1:7" ht="15">
      <c r="A40" s="629" t="s">
        <v>39</v>
      </c>
      <c r="B40" s="967" t="s">
        <v>5</v>
      </c>
      <c r="C40" s="968"/>
      <c r="D40" s="968"/>
      <c r="E40" s="968"/>
      <c r="F40" s="630">
        <v>86226</v>
      </c>
      <c r="G40" s="630">
        <v>94470</v>
      </c>
    </row>
    <row r="41" spans="1:7" ht="15">
      <c r="A41" s="629" t="s">
        <v>27</v>
      </c>
      <c r="B41" s="969" t="s">
        <v>276</v>
      </c>
      <c r="C41" s="970"/>
      <c r="D41" s="970"/>
      <c r="E41" s="967"/>
      <c r="F41" s="630">
        <v>3821</v>
      </c>
      <c r="G41" s="630">
        <v>4240</v>
      </c>
    </row>
    <row r="42" spans="1:7" ht="15">
      <c r="A42" s="629" t="s">
        <v>43</v>
      </c>
      <c r="B42" s="967" t="s">
        <v>175</v>
      </c>
      <c r="C42" s="968"/>
      <c r="D42" s="968"/>
      <c r="E42" s="968"/>
      <c r="F42" s="630"/>
      <c r="G42" s="630">
        <v>4919</v>
      </c>
    </row>
    <row r="43" spans="1:7" ht="15">
      <c r="A43" s="629" t="s">
        <v>55</v>
      </c>
      <c r="B43" s="969" t="s">
        <v>177</v>
      </c>
      <c r="C43" s="970"/>
      <c r="D43" s="970"/>
      <c r="E43" s="967"/>
      <c r="F43" s="630"/>
      <c r="G43" s="630"/>
    </row>
    <row r="44" spans="1:7" s="414" customFormat="1" ht="15.75">
      <c r="A44" s="641" t="s">
        <v>79</v>
      </c>
      <c r="B44" s="964" t="s">
        <v>8</v>
      </c>
      <c r="C44" s="965"/>
      <c r="D44" s="965"/>
      <c r="E44" s="966"/>
      <c r="F44" s="628">
        <f>SUM(F45:F46)</f>
        <v>0</v>
      </c>
      <c r="G44" s="628">
        <f>SUM(G45:G46)</f>
        <v>1010</v>
      </c>
    </row>
    <row r="45" spans="1:7" s="414" customFormat="1" ht="15">
      <c r="A45" s="640" t="s">
        <v>3</v>
      </c>
      <c r="B45" s="967" t="s">
        <v>10</v>
      </c>
      <c r="C45" s="968"/>
      <c r="D45" s="968"/>
      <c r="E45" s="968"/>
      <c r="F45" s="630"/>
      <c r="G45" s="630">
        <v>720</v>
      </c>
    </row>
    <row r="46" spans="1:7" s="414" customFormat="1" ht="15">
      <c r="A46" s="642" t="s">
        <v>7</v>
      </c>
      <c r="B46" s="969" t="s">
        <v>13</v>
      </c>
      <c r="C46" s="970"/>
      <c r="D46" s="970"/>
      <c r="E46" s="967"/>
      <c r="F46" s="643"/>
      <c r="G46" s="643">
        <v>290</v>
      </c>
    </row>
    <row r="47" spans="1:7" s="549" customFormat="1" ht="27" customHeight="1" thickBot="1">
      <c r="A47" s="548"/>
      <c r="B47" s="971" t="s">
        <v>388</v>
      </c>
      <c r="C47" s="972"/>
      <c r="D47" s="972"/>
      <c r="E47" s="972"/>
      <c r="F47" s="638">
        <f>SUM(F37+F44)</f>
        <v>399208</v>
      </c>
      <c r="G47" s="638">
        <f>SUM(G37+G44)</f>
        <v>409758</v>
      </c>
    </row>
    <row r="61" ht="24.75" customHeight="1"/>
    <row r="64" ht="25.5" customHeight="1"/>
    <row r="76" ht="24.75" customHeight="1"/>
    <row r="84" spans="1:6" ht="12.75">
      <c r="A84" s="846"/>
      <c r="B84" s="846"/>
      <c r="C84" s="846"/>
      <c r="D84" s="846"/>
      <c r="E84" s="846"/>
      <c r="F84" s="846"/>
    </row>
  </sheetData>
  <sheetProtection/>
  <mergeCells count="41">
    <mergeCell ref="A1:G1"/>
    <mergeCell ref="A2:G2"/>
    <mergeCell ref="A3:G3"/>
    <mergeCell ref="A5:G5"/>
    <mergeCell ref="A8:A9"/>
    <mergeCell ref="B8:E9"/>
    <mergeCell ref="A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43:E43"/>
    <mergeCell ref="B28:E28"/>
    <mergeCell ref="B29:E29"/>
    <mergeCell ref="B30:E30"/>
    <mergeCell ref="A35:A36"/>
    <mergeCell ref="B35:E36"/>
    <mergeCell ref="B37:E37"/>
    <mergeCell ref="B44:E44"/>
    <mergeCell ref="B45:E45"/>
    <mergeCell ref="B46:E46"/>
    <mergeCell ref="B47:E47"/>
    <mergeCell ref="A84:F84"/>
    <mergeCell ref="B38:E38"/>
    <mergeCell ref="B39:E39"/>
    <mergeCell ref="B40:E40"/>
    <mergeCell ref="B41:E41"/>
    <mergeCell ref="B42:E4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&amp;C11. sz. melléklet
 a 22/2009. (VIII.28.) Ök. rendelethez&amp;R
19. sz. melléklet
</oddHeader>
    <oddFooter>&amp;L&amp;D&amp;C&amp;P</oddFooter>
  </headerFooter>
  <rowBreaks count="1" manualBreakCount="1">
    <brk id="5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G38" sqref="G38"/>
    </sheetView>
  </sheetViews>
  <sheetFormatPr defaultColWidth="6.7109375" defaultRowHeight="12.75"/>
  <cols>
    <col min="1" max="1" width="6.7109375" style="430" customWidth="1"/>
    <col min="2" max="4" width="9.140625" style="430" customWidth="1"/>
    <col min="5" max="5" width="26.421875" style="430" customWidth="1"/>
    <col min="6" max="7" width="18.7109375" style="430" customWidth="1"/>
    <col min="8" max="255" width="9.140625" style="430" customWidth="1"/>
    <col min="256" max="16384" width="6.7109375" style="430" customWidth="1"/>
  </cols>
  <sheetData>
    <row r="1" spans="1:7" ht="15.75">
      <c r="A1" s="991" t="s">
        <v>595</v>
      </c>
      <c r="B1" s="991"/>
      <c r="C1" s="991"/>
      <c r="D1" s="991"/>
      <c r="E1" s="991"/>
      <c r="F1" s="991"/>
      <c r="G1" s="991"/>
    </row>
    <row r="2" spans="1:7" ht="15.75">
      <c r="A2" s="991" t="s">
        <v>574</v>
      </c>
      <c r="B2" s="991"/>
      <c r="C2" s="991"/>
      <c r="D2" s="991"/>
      <c r="E2" s="991"/>
      <c r="F2" s="991"/>
      <c r="G2" s="991"/>
    </row>
    <row r="3" spans="1:7" ht="15.75">
      <c r="A3" s="621"/>
      <c r="B3" s="621"/>
      <c r="C3" s="621"/>
      <c r="D3" s="621"/>
      <c r="E3" s="621"/>
      <c r="F3" s="621"/>
      <c r="G3" s="538"/>
    </row>
    <row r="4" spans="1:7" ht="16.5" customHeight="1">
      <c r="A4" s="992"/>
      <c r="B4" s="992"/>
      <c r="C4" s="992"/>
      <c r="D4" s="992"/>
      <c r="E4" s="992"/>
      <c r="F4" s="992"/>
      <c r="G4" s="992"/>
    </row>
    <row r="5" spans="1:7" ht="15.75">
      <c r="A5" s="622"/>
      <c r="B5" s="622"/>
      <c r="C5" s="621"/>
      <c r="D5" s="621"/>
      <c r="E5" s="621"/>
      <c r="F5" s="621"/>
      <c r="G5" s="538"/>
    </row>
    <row r="6" spans="1:7" ht="15.75" thickBot="1">
      <c r="A6" s="622"/>
      <c r="B6" s="622"/>
      <c r="C6" s="622"/>
      <c r="D6" s="622"/>
      <c r="E6" s="622"/>
      <c r="F6" s="623"/>
      <c r="G6" s="623" t="s">
        <v>326</v>
      </c>
    </row>
    <row r="7" spans="1:7" ht="18" customHeight="1">
      <c r="A7" s="976" t="s">
        <v>452</v>
      </c>
      <c r="B7" s="978" t="s">
        <v>365</v>
      </c>
      <c r="C7" s="978"/>
      <c r="D7" s="978"/>
      <c r="E7" s="978"/>
      <c r="F7" s="624" t="s">
        <v>461</v>
      </c>
      <c r="G7" s="624" t="s">
        <v>575</v>
      </c>
    </row>
    <row r="8" spans="1:7" ht="18" customHeight="1">
      <c r="A8" s="977"/>
      <c r="B8" s="979"/>
      <c r="C8" s="979"/>
      <c r="D8" s="979"/>
      <c r="E8" s="979"/>
      <c r="F8" s="625" t="s">
        <v>184</v>
      </c>
      <c r="G8" s="625" t="s">
        <v>184</v>
      </c>
    </row>
    <row r="9" spans="1:7" ht="16.5" customHeight="1">
      <c r="A9" s="990" t="s">
        <v>366</v>
      </c>
      <c r="B9" s="970"/>
      <c r="C9" s="970"/>
      <c r="D9" s="970"/>
      <c r="E9" s="967"/>
      <c r="F9" s="626"/>
      <c r="G9" s="626"/>
    </row>
    <row r="10" spans="1:7" s="414" customFormat="1" ht="15.75">
      <c r="A10" s="627" t="s">
        <v>367</v>
      </c>
      <c r="B10" s="965" t="s">
        <v>576</v>
      </c>
      <c r="C10" s="965"/>
      <c r="D10" s="965"/>
      <c r="E10" s="966"/>
      <c r="F10" s="628">
        <v>18081</v>
      </c>
      <c r="G10" s="628">
        <v>18081</v>
      </c>
    </row>
    <row r="11" spans="1:7" s="414" customFormat="1" ht="12.75" customHeight="1">
      <c r="A11" s="627" t="s">
        <v>368</v>
      </c>
      <c r="B11" s="965" t="s">
        <v>302</v>
      </c>
      <c r="C11" s="965"/>
      <c r="D11" s="965"/>
      <c r="E11" s="966"/>
      <c r="F11" s="628">
        <f>SUM(F12:F13)</f>
        <v>13226</v>
      </c>
      <c r="G11" s="628">
        <f>SUM(G12:G13)</f>
        <v>13226</v>
      </c>
    </row>
    <row r="12" spans="1:7" ht="15">
      <c r="A12" s="644" t="s">
        <v>9</v>
      </c>
      <c r="B12" s="970" t="s">
        <v>577</v>
      </c>
      <c r="C12" s="970"/>
      <c r="D12" s="970"/>
      <c r="E12" s="967"/>
      <c r="F12" s="630">
        <v>12510</v>
      </c>
      <c r="G12" s="630">
        <v>12510</v>
      </c>
    </row>
    <row r="13" spans="1:7" ht="12.75" customHeight="1">
      <c r="A13" s="644" t="s">
        <v>12</v>
      </c>
      <c r="B13" s="970" t="s">
        <v>578</v>
      </c>
      <c r="C13" s="970"/>
      <c r="D13" s="970"/>
      <c r="E13" s="967"/>
      <c r="F13" s="630">
        <f>SUM(F14:F16)</f>
        <v>716</v>
      </c>
      <c r="G13" s="630">
        <f>SUM(G14:G16)</f>
        <v>716</v>
      </c>
    </row>
    <row r="14" spans="1:7" ht="12.75" customHeight="1">
      <c r="A14" s="645" t="s">
        <v>198</v>
      </c>
      <c r="B14" s="981" t="s">
        <v>596</v>
      </c>
      <c r="C14" s="982"/>
      <c r="D14" s="982"/>
      <c r="E14" s="983"/>
      <c r="F14" s="632">
        <v>403</v>
      </c>
      <c r="G14" s="632">
        <v>403</v>
      </c>
    </row>
    <row r="15" spans="1:7" ht="12.75" customHeight="1">
      <c r="A15" s="645" t="s">
        <v>199</v>
      </c>
      <c r="B15" s="986" t="s">
        <v>580</v>
      </c>
      <c r="C15" s="986"/>
      <c r="D15" s="986"/>
      <c r="E15" s="987"/>
      <c r="F15" s="632">
        <v>199</v>
      </c>
      <c r="G15" s="632">
        <v>199</v>
      </c>
    </row>
    <row r="16" spans="1:7" ht="15">
      <c r="A16" s="646" t="s">
        <v>200</v>
      </c>
      <c r="B16" s="986" t="s">
        <v>597</v>
      </c>
      <c r="C16" s="986"/>
      <c r="D16" s="986"/>
      <c r="E16" s="987"/>
      <c r="F16" s="632">
        <v>114</v>
      </c>
      <c r="G16" s="632">
        <v>114</v>
      </c>
    </row>
    <row r="17" spans="1:7" s="414" customFormat="1" ht="15.75">
      <c r="A17" s="633" t="s">
        <v>79</v>
      </c>
      <c r="B17" s="965" t="s">
        <v>582</v>
      </c>
      <c r="C17" s="965"/>
      <c r="D17" s="965"/>
      <c r="E17" s="966"/>
      <c r="F17" s="628">
        <f>SUM(F18:F19)</f>
        <v>61275</v>
      </c>
      <c r="G17" s="628">
        <f>SUM(G18:G19)</f>
        <v>60718</v>
      </c>
    </row>
    <row r="18" spans="1:7" ht="15">
      <c r="A18" s="644" t="s">
        <v>3</v>
      </c>
      <c r="B18" s="969" t="s">
        <v>583</v>
      </c>
      <c r="C18" s="970"/>
      <c r="D18" s="970"/>
      <c r="E18" s="967"/>
      <c r="F18" s="630">
        <v>59495</v>
      </c>
      <c r="G18" s="630">
        <v>59495</v>
      </c>
    </row>
    <row r="19" spans="1:7" ht="15">
      <c r="A19" s="644" t="s">
        <v>7</v>
      </c>
      <c r="B19" s="988" t="s">
        <v>584</v>
      </c>
      <c r="C19" s="988"/>
      <c r="D19" s="988"/>
      <c r="E19" s="989"/>
      <c r="F19" s="630">
        <f>SUM(F20:F22)</f>
        <v>1780</v>
      </c>
      <c r="G19" s="630">
        <f>SUM(G20:G22)</f>
        <v>1223</v>
      </c>
    </row>
    <row r="20" spans="1:7" ht="15">
      <c r="A20" s="645" t="s">
        <v>9</v>
      </c>
      <c r="B20" s="981" t="s">
        <v>585</v>
      </c>
      <c r="C20" s="982"/>
      <c r="D20" s="982"/>
      <c r="E20" s="983"/>
      <c r="F20" s="634"/>
      <c r="G20" s="634"/>
    </row>
    <row r="21" spans="1:7" ht="15">
      <c r="A21" s="645" t="s">
        <v>12</v>
      </c>
      <c r="B21" s="981" t="s">
        <v>598</v>
      </c>
      <c r="C21" s="982"/>
      <c r="D21" s="982"/>
      <c r="E21" s="983"/>
      <c r="F21" s="634"/>
      <c r="G21" s="634"/>
    </row>
    <row r="22" spans="1:7" ht="15">
      <c r="A22" s="645" t="s">
        <v>26</v>
      </c>
      <c r="B22" s="981" t="s">
        <v>588</v>
      </c>
      <c r="C22" s="982"/>
      <c r="D22" s="982"/>
      <c r="E22" s="983"/>
      <c r="F22" s="634">
        <v>1780</v>
      </c>
      <c r="G22" s="634">
        <v>1223</v>
      </c>
    </row>
    <row r="23" spans="1:7" s="414" customFormat="1" ht="15.75">
      <c r="A23" s="633" t="s">
        <v>85</v>
      </c>
      <c r="B23" s="964" t="s">
        <v>591</v>
      </c>
      <c r="C23" s="965"/>
      <c r="D23" s="965"/>
      <c r="E23" s="966"/>
      <c r="F23" s="628">
        <f>SUM(F24)</f>
        <v>0</v>
      </c>
      <c r="G23" s="628">
        <f>SUM(G24)</f>
        <v>0</v>
      </c>
    </row>
    <row r="24" spans="1:7" ht="15">
      <c r="A24" s="635" t="s">
        <v>41</v>
      </c>
      <c r="B24" s="984" t="s">
        <v>592</v>
      </c>
      <c r="C24" s="984"/>
      <c r="D24" s="984"/>
      <c r="E24" s="985"/>
      <c r="F24" s="630"/>
      <c r="G24" s="630"/>
    </row>
    <row r="25" spans="1:7" s="414" customFormat="1" ht="15.75">
      <c r="A25" s="633" t="s">
        <v>376</v>
      </c>
      <c r="B25" s="964" t="s">
        <v>129</v>
      </c>
      <c r="C25" s="965"/>
      <c r="D25" s="965"/>
      <c r="E25" s="966"/>
      <c r="F25" s="628"/>
      <c r="G25" s="628">
        <v>6357</v>
      </c>
    </row>
    <row r="26" spans="1:7" s="427" customFormat="1" ht="15.75">
      <c r="A26" s="636" t="s">
        <v>210</v>
      </c>
      <c r="B26" s="973" t="s">
        <v>593</v>
      </c>
      <c r="C26" s="973"/>
      <c r="D26" s="973"/>
      <c r="E26" s="974"/>
      <c r="F26" s="637">
        <v>18266</v>
      </c>
      <c r="G26" s="637">
        <v>18618</v>
      </c>
    </row>
    <row r="27" spans="1:7" s="538" customFormat="1" ht="22.5" customHeight="1" thickBot="1">
      <c r="A27" s="536"/>
      <c r="B27" s="975" t="s">
        <v>382</v>
      </c>
      <c r="C27" s="975"/>
      <c r="D27" s="975"/>
      <c r="E27" s="971"/>
      <c r="F27" s="638">
        <f>SUM(F10+F11+F17+F23+F26)</f>
        <v>110848</v>
      </c>
      <c r="G27" s="638">
        <f>SUM(G10+G11+G17+G23+G25+G26)</f>
        <v>117000</v>
      </c>
    </row>
    <row r="28" spans="1:7" ht="12.75" customHeight="1">
      <c r="A28" s="647"/>
      <c r="B28" s="648"/>
      <c r="C28" s="648"/>
      <c r="D28" s="648"/>
      <c r="E28" s="648"/>
      <c r="F28" s="649"/>
      <c r="G28" s="538"/>
    </row>
    <row r="29" spans="1:7" ht="12.75" customHeight="1">
      <c r="A29" s="647"/>
      <c r="B29" s="648"/>
      <c r="C29" s="648"/>
      <c r="D29" s="648"/>
      <c r="E29" s="648"/>
      <c r="F29" s="649"/>
      <c r="G29" s="538"/>
    </row>
    <row r="30" spans="1:7" ht="15">
      <c r="A30" s="538"/>
      <c r="B30" s="538"/>
      <c r="C30" s="538"/>
      <c r="D30" s="538"/>
      <c r="E30" s="538"/>
      <c r="F30" s="538"/>
      <c r="G30" s="538"/>
    </row>
    <row r="31" spans="1:7" ht="15.75" thickBot="1">
      <c r="A31" s="538"/>
      <c r="B31" s="538"/>
      <c r="C31" s="538"/>
      <c r="D31" s="538"/>
      <c r="E31" s="538"/>
      <c r="F31" s="538"/>
      <c r="G31" s="538"/>
    </row>
    <row r="32" spans="1:7" ht="13.5" customHeight="1">
      <c r="A32" s="976" t="s">
        <v>452</v>
      </c>
      <c r="B32" s="978" t="s">
        <v>365</v>
      </c>
      <c r="C32" s="978"/>
      <c r="D32" s="978"/>
      <c r="E32" s="978"/>
      <c r="F32" s="624" t="s">
        <v>461</v>
      </c>
      <c r="G32" s="624" t="s">
        <v>575</v>
      </c>
    </row>
    <row r="33" spans="1:7" ht="21" customHeight="1">
      <c r="A33" s="977"/>
      <c r="B33" s="979"/>
      <c r="C33" s="979"/>
      <c r="D33" s="979"/>
      <c r="E33" s="979"/>
      <c r="F33" s="625" t="s">
        <v>184</v>
      </c>
      <c r="G33" s="625" t="s">
        <v>184</v>
      </c>
    </row>
    <row r="34" spans="1:7" s="414" customFormat="1" ht="15.75">
      <c r="A34" s="627" t="s">
        <v>0</v>
      </c>
      <c r="B34" s="966" t="s">
        <v>4</v>
      </c>
      <c r="C34" s="980"/>
      <c r="D34" s="980"/>
      <c r="E34" s="980"/>
      <c r="F34" s="639">
        <f>SUM(F35:F39)</f>
        <v>110848</v>
      </c>
      <c r="G34" s="639">
        <f>SUM(G35:G39)</f>
        <v>117000</v>
      </c>
    </row>
    <row r="35" spans="1:7" ht="15">
      <c r="A35" s="640" t="s">
        <v>3</v>
      </c>
      <c r="B35" s="967" t="s">
        <v>594</v>
      </c>
      <c r="C35" s="968"/>
      <c r="D35" s="968"/>
      <c r="E35" s="968"/>
      <c r="F35" s="630">
        <v>45367</v>
      </c>
      <c r="G35" s="630">
        <v>45050</v>
      </c>
    </row>
    <row r="36" spans="1:7" ht="15">
      <c r="A36" s="640" t="s">
        <v>7</v>
      </c>
      <c r="B36" s="967" t="s">
        <v>33</v>
      </c>
      <c r="C36" s="968"/>
      <c r="D36" s="968"/>
      <c r="E36" s="968"/>
      <c r="F36" s="630">
        <v>14765</v>
      </c>
      <c r="G36" s="630">
        <v>13970</v>
      </c>
    </row>
    <row r="37" spans="1:7" ht="15">
      <c r="A37" s="629" t="s">
        <v>39</v>
      </c>
      <c r="B37" s="967" t="s">
        <v>5</v>
      </c>
      <c r="C37" s="968"/>
      <c r="D37" s="968"/>
      <c r="E37" s="968"/>
      <c r="F37" s="630">
        <v>50716</v>
      </c>
      <c r="G37" s="630">
        <v>52662</v>
      </c>
    </row>
    <row r="38" spans="1:7" ht="15">
      <c r="A38" s="629" t="s">
        <v>27</v>
      </c>
      <c r="B38" s="967" t="s">
        <v>178</v>
      </c>
      <c r="C38" s="968"/>
      <c r="D38" s="968"/>
      <c r="E38" s="968"/>
      <c r="F38" s="630"/>
      <c r="G38" s="630">
        <v>0</v>
      </c>
    </row>
    <row r="39" spans="1:7" ht="15">
      <c r="A39" s="629" t="s">
        <v>43</v>
      </c>
      <c r="B39" s="967" t="s">
        <v>175</v>
      </c>
      <c r="C39" s="968"/>
      <c r="D39" s="968"/>
      <c r="E39" s="968"/>
      <c r="F39" s="630"/>
      <c r="G39" s="630">
        <v>5318</v>
      </c>
    </row>
    <row r="40" spans="1:7" s="414" customFormat="1" ht="15.75">
      <c r="A40" s="641" t="s">
        <v>79</v>
      </c>
      <c r="B40" s="964" t="s">
        <v>8</v>
      </c>
      <c r="C40" s="965"/>
      <c r="D40" s="965"/>
      <c r="E40" s="966"/>
      <c r="F40" s="628">
        <f>SUM(F41)</f>
        <v>0</v>
      </c>
      <c r="G40" s="628">
        <f>SUM(G41)</f>
        <v>0</v>
      </c>
    </row>
    <row r="41" spans="1:7" s="414" customFormat="1" ht="15">
      <c r="A41" s="640" t="s">
        <v>3</v>
      </c>
      <c r="B41" s="967" t="s">
        <v>10</v>
      </c>
      <c r="C41" s="968"/>
      <c r="D41" s="968"/>
      <c r="E41" s="968"/>
      <c r="F41" s="630"/>
      <c r="G41" s="630"/>
    </row>
    <row r="42" spans="1:7" s="549" customFormat="1" ht="27" customHeight="1" thickBot="1">
      <c r="A42" s="548"/>
      <c r="B42" s="971" t="s">
        <v>388</v>
      </c>
      <c r="C42" s="972"/>
      <c r="D42" s="972"/>
      <c r="E42" s="972"/>
      <c r="F42" s="638">
        <f>SUM(F34+F40)</f>
        <v>110848</v>
      </c>
      <c r="G42" s="638">
        <f>SUM(G34+G40)</f>
        <v>117000</v>
      </c>
    </row>
    <row r="56" ht="24.75" customHeight="1"/>
    <row r="59" ht="25.5" customHeight="1"/>
    <row r="71" ht="24.75" customHeight="1"/>
    <row r="79" spans="1:6" ht="12.75">
      <c r="A79" s="846"/>
      <c r="B79" s="846"/>
      <c r="C79" s="846"/>
      <c r="D79" s="846"/>
      <c r="E79" s="846"/>
      <c r="F79" s="846"/>
    </row>
  </sheetData>
  <sheetProtection/>
  <mergeCells count="36">
    <mergeCell ref="A1:G1"/>
    <mergeCell ref="A2:G2"/>
    <mergeCell ref="A4:G4"/>
    <mergeCell ref="A7:A8"/>
    <mergeCell ref="B7:E8"/>
    <mergeCell ref="A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32:A33"/>
    <mergeCell ref="B32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A79:F7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&amp;C12. sz. melléklet
 a 22/2009. (VIII.28.) Ök. rendelethez&amp;R
20. sz. melléklet
</oddHeader>
    <oddFooter>&amp;L&amp;D&amp;C&amp;P</oddFooter>
  </headerFooter>
  <rowBreaks count="1" manualBreakCount="1"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704"/>
  <sheetViews>
    <sheetView view="pageBreakPreview" zoomScaleSheetLayoutView="100" zoomScalePageLayoutView="0" workbookViewId="0" topLeftCell="A1">
      <pane ySplit="5" topLeftCell="A32" activePane="bottomLeft" state="frozen"/>
      <selection pane="topLeft" activeCell="I383" sqref="I383"/>
      <selection pane="bottomLeft" activeCell="E58" sqref="E58"/>
    </sheetView>
  </sheetViews>
  <sheetFormatPr defaultColWidth="9.140625" defaultRowHeight="12.75"/>
  <cols>
    <col min="1" max="2" width="3.7109375" style="26" customWidth="1"/>
    <col min="3" max="3" width="5.7109375" style="26" customWidth="1"/>
    <col min="4" max="4" width="7.28125" style="26" customWidth="1"/>
    <col min="5" max="5" width="8.7109375" style="26" customWidth="1"/>
    <col min="6" max="6" width="76.7109375" style="26" customWidth="1"/>
    <col min="7" max="8" width="20.7109375" style="26" customWidth="1"/>
    <col min="9" max="16384" width="9.140625" style="26" customWidth="1"/>
  </cols>
  <sheetData>
    <row r="2" spans="1:8" s="101" customFormat="1" ht="15" customHeight="1" thickBot="1">
      <c r="A2" s="285"/>
      <c r="B2" s="285"/>
      <c r="C2" s="285"/>
      <c r="D2" s="285"/>
      <c r="E2" s="285"/>
      <c r="F2" s="285"/>
      <c r="G2" s="342"/>
      <c r="H2" s="342" t="s">
        <v>222</v>
      </c>
    </row>
    <row r="3" spans="1:8" ht="12.75">
      <c r="A3" s="683" t="s">
        <v>15</v>
      </c>
      <c r="B3" s="684"/>
      <c r="C3" s="684"/>
      <c r="D3" s="684"/>
      <c r="E3" s="684"/>
      <c r="F3" s="685"/>
      <c r="G3" s="179" t="s">
        <v>318</v>
      </c>
      <c r="H3" s="179" t="s">
        <v>318</v>
      </c>
    </row>
    <row r="4" spans="1:8" ht="12.75">
      <c r="A4" s="686"/>
      <c r="B4" s="687"/>
      <c r="C4" s="687"/>
      <c r="D4" s="687"/>
      <c r="E4" s="687"/>
      <c r="F4" s="688"/>
      <c r="G4" s="180" t="s">
        <v>545</v>
      </c>
      <c r="H4" s="180" t="s">
        <v>546</v>
      </c>
    </row>
    <row r="5" spans="1:8" ht="12.75" customHeight="1" thickBot="1">
      <c r="A5" s="697" t="s">
        <v>16</v>
      </c>
      <c r="B5" s="698"/>
      <c r="C5" s="698"/>
      <c r="D5" s="698"/>
      <c r="E5" s="698"/>
      <c r="F5" s="699"/>
      <c r="G5" s="111" t="s">
        <v>184</v>
      </c>
      <c r="H5" s="111" t="s">
        <v>184</v>
      </c>
    </row>
    <row r="6" spans="1:8" s="158" customFormat="1" ht="20.25" customHeight="1" thickBot="1">
      <c r="A6" s="155" t="s">
        <v>0</v>
      </c>
      <c r="B6" s="156" t="s">
        <v>1</v>
      </c>
      <c r="C6" s="157"/>
      <c r="D6" s="157"/>
      <c r="E6" s="157"/>
      <c r="F6" s="157"/>
      <c r="G6" s="309"/>
      <c r="H6" s="309"/>
    </row>
    <row r="7" spans="1:8" s="30" customFormat="1" ht="13.5" thickBot="1">
      <c r="A7" s="32"/>
      <c r="B7" s="33" t="s">
        <v>2</v>
      </c>
      <c r="C7" s="34"/>
      <c r="D7" s="34"/>
      <c r="E7" s="34"/>
      <c r="F7" s="34"/>
      <c r="G7" s="310">
        <f>SUM(G8+G11)</f>
        <v>44087</v>
      </c>
      <c r="H7" s="310">
        <f>SUM(H8+H11)</f>
        <v>44943</v>
      </c>
    </row>
    <row r="8" spans="1:8" s="107" customFormat="1" ht="12.75">
      <c r="A8" s="106"/>
      <c r="B8" s="58"/>
      <c r="C8" s="39" t="s">
        <v>3</v>
      </c>
      <c r="D8" s="40" t="s">
        <v>4</v>
      </c>
      <c r="E8" s="40"/>
      <c r="F8" s="40"/>
      <c r="G8" s="311">
        <f>SUM(G9)</f>
        <v>42568</v>
      </c>
      <c r="H8" s="311">
        <f>SUM(H9)</f>
        <v>43424</v>
      </c>
    </row>
    <row r="9" spans="1:8" ht="12.75">
      <c r="A9" s="35"/>
      <c r="B9" s="36"/>
      <c r="C9" s="36"/>
      <c r="D9" s="37" t="s">
        <v>14</v>
      </c>
      <c r="E9" s="38" t="s">
        <v>5</v>
      </c>
      <c r="F9" s="38"/>
      <c r="G9" s="312">
        <v>42568</v>
      </c>
      <c r="H9" s="312">
        <v>43424</v>
      </c>
    </row>
    <row r="10" spans="1:8" ht="12.75">
      <c r="A10" s="35"/>
      <c r="B10" s="36"/>
      <c r="C10" s="36"/>
      <c r="D10" s="37"/>
      <c r="E10" s="41"/>
      <c r="F10" s="41"/>
      <c r="G10" s="312"/>
      <c r="H10" s="312"/>
    </row>
    <row r="11" spans="1:8" s="107" customFormat="1" ht="12.75">
      <c r="A11" s="106"/>
      <c r="B11" s="58"/>
      <c r="C11" s="39" t="s">
        <v>7</v>
      </c>
      <c r="D11" s="40" t="s">
        <v>8</v>
      </c>
      <c r="E11" s="40"/>
      <c r="F11" s="40"/>
      <c r="G11" s="313">
        <f>SUM(G12)</f>
        <v>1519</v>
      </c>
      <c r="H11" s="313">
        <f>SUM(H12)</f>
        <v>1519</v>
      </c>
    </row>
    <row r="12" spans="1:8" ht="12.75">
      <c r="A12" s="35"/>
      <c r="B12" s="36"/>
      <c r="C12" s="36"/>
      <c r="D12" s="42" t="s">
        <v>9</v>
      </c>
      <c r="E12" s="41" t="s">
        <v>10</v>
      </c>
      <c r="F12" s="41"/>
      <c r="G12" s="312">
        <f>SUM(G13)</f>
        <v>1519</v>
      </c>
      <c r="H12" s="312">
        <f>SUM(H13)</f>
        <v>1519</v>
      </c>
    </row>
    <row r="13" spans="1:8" ht="12.75">
      <c r="A13" s="35"/>
      <c r="B13" s="36"/>
      <c r="C13" s="36"/>
      <c r="D13" s="42"/>
      <c r="E13" s="109" t="s">
        <v>11</v>
      </c>
      <c r="F13" s="301" t="s">
        <v>470</v>
      </c>
      <c r="G13" s="320">
        <v>1519</v>
      </c>
      <c r="H13" s="320">
        <v>1519</v>
      </c>
    </row>
    <row r="14" spans="1:8" ht="13.5" thickBot="1">
      <c r="A14" s="35"/>
      <c r="B14" s="36"/>
      <c r="C14" s="36"/>
      <c r="D14" s="42"/>
      <c r="E14" s="36"/>
      <c r="F14" s="36"/>
      <c r="G14" s="314"/>
      <c r="H14" s="314"/>
    </row>
    <row r="15" spans="1:8" s="30" customFormat="1" ht="13.5" thickBot="1">
      <c r="A15" s="44"/>
      <c r="B15" s="33" t="s">
        <v>6</v>
      </c>
      <c r="C15" s="34"/>
      <c r="D15" s="34"/>
      <c r="E15" s="34"/>
      <c r="F15" s="34"/>
      <c r="G15" s="310">
        <f>SUM(G16+G19)</f>
        <v>119920</v>
      </c>
      <c r="H15" s="310">
        <f>SUM(H16+H19)</f>
        <v>255156</v>
      </c>
    </row>
    <row r="16" spans="1:8" s="107" customFormat="1" ht="12.75">
      <c r="A16" s="153"/>
      <c r="B16" s="154"/>
      <c r="C16" s="195" t="s">
        <v>3</v>
      </c>
      <c r="D16" s="196" t="s">
        <v>4</v>
      </c>
      <c r="E16" s="196"/>
      <c r="F16" s="196"/>
      <c r="G16" s="315">
        <f>SUM(G17)</f>
        <v>37028</v>
      </c>
      <c r="H16" s="315">
        <f>SUM(H17)</f>
        <v>38504</v>
      </c>
    </row>
    <row r="17" spans="1:8" ht="12.75">
      <c r="A17" s="35"/>
      <c r="B17" s="36"/>
      <c r="C17" s="36"/>
      <c r="D17" s="37" t="s">
        <v>14</v>
      </c>
      <c r="E17" s="38" t="s">
        <v>5</v>
      </c>
      <c r="F17" s="38"/>
      <c r="G17" s="312">
        <v>37028</v>
      </c>
      <c r="H17" s="312">
        <v>38504</v>
      </c>
    </row>
    <row r="18" spans="1:8" ht="12.75">
      <c r="A18" s="35"/>
      <c r="B18" s="36"/>
      <c r="C18" s="36"/>
      <c r="D18" s="36"/>
      <c r="E18" s="36"/>
      <c r="F18" s="36"/>
      <c r="G18" s="312"/>
      <c r="H18" s="312"/>
    </row>
    <row r="19" spans="1:8" ht="12.75">
      <c r="A19" s="35"/>
      <c r="B19" s="36"/>
      <c r="C19" s="39" t="s">
        <v>7</v>
      </c>
      <c r="D19" s="40" t="s">
        <v>8</v>
      </c>
      <c r="E19" s="41"/>
      <c r="F19" s="41"/>
      <c r="G19" s="313">
        <f>SUM(G20+G29+G35)</f>
        <v>82892</v>
      </c>
      <c r="H19" s="313">
        <f>SUM(H20+H29+H35)</f>
        <v>216652</v>
      </c>
    </row>
    <row r="20" spans="1:8" ht="12.75">
      <c r="A20" s="35"/>
      <c r="B20" s="36"/>
      <c r="C20" s="36"/>
      <c r="D20" s="42" t="s">
        <v>9</v>
      </c>
      <c r="E20" s="38" t="s">
        <v>10</v>
      </c>
      <c r="F20" s="38"/>
      <c r="G20" s="312">
        <f>SUM(G21:G25)</f>
        <v>25145</v>
      </c>
      <c r="H20" s="312">
        <f>SUM(H21:H27)</f>
        <v>154401</v>
      </c>
    </row>
    <row r="21" spans="1:8" ht="12.75">
      <c r="A21" s="35"/>
      <c r="B21" s="36"/>
      <c r="C21" s="36"/>
      <c r="D21" s="36"/>
      <c r="E21" s="55" t="s">
        <v>11</v>
      </c>
      <c r="F21" s="84" t="s">
        <v>554</v>
      </c>
      <c r="G21" s="320">
        <v>797</v>
      </c>
      <c r="H21" s="320">
        <v>1146</v>
      </c>
    </row>
    <row r="22" spans="1:8" ht="12.75">
      <c r="A22" s="35"/>
      <c r="B22" s="36"/>
      <c r="C22" s="36"/>
      <c r="D22" s="36"/>
      <c r="E22" s="102" t="s">
        <v>11</v>
      </c>
      <c r="F22" s="284" t="s">
        <v>509</v>
      </c>
      <c r="G22" s="320">
        <v>2184</v>
      </c>
      <c r="H22" s="320">
        <v>14684</v>
      </c>
    </row>
    <row r="23" spans="1:8" ht="12.75">
      <c r="A23" s="35"/>
      <c r="B23" s="36"/>
      <c r="C23" s="36"/>
      <c r="D23" s="36"/>
      <c r="E23" s="102" t="s">
        <v>11</v>
      </c>
      <c r="F23" s="284" t="s">
        <v>644</v>
      </c>
      <c r="G23" s="320"/>
      <c r="H23" s="320">
        <v>22500</v>
      </c>
    </row>
    <row r="24" spans="1:8" ht="12.75">
      <c r="A24" s="35"/>
      <c r="B24" s="36"/>
      <c r="C24" s="36"/>
      <c r="D24" s="36"/>
      <c r="E24" s="45" t="s">
        <v>11</v>
      </c>
      <c r="F24" s="284" t="s">
        <v>510</v>
      </c>
      <c r="G24" s="320">
        <v>1780</v>
      </c>
      <c r="H24" s="320">
        <v>1780</v>
      </c>
    </row>
    <row r="25" spans="1:8" ht="12.75">
      <c r="A25" s="35"/>
      <c r="B25" s="36"/>
      <c r="C25" s="36"/>
      <c r="D25" s="36"/>
      <c r="E25" s="45" t="s">
        <v>11</v>
      </c>
      <c r="F25" s="284" t="s">
        <v>310</v>
      </c>
      <c r="G25" s="320">
        <v>20384</v>
      </c>
      <c r="H25" s="320">
        <v>20384</v>
      </c>
    </row>
    <row r="26" spans="1:8" ht="12.75">
      <c r="A26" s="35"/>
      <c r="B26" s="36"/>
      <c r="C26" s="36"/>
      <c r="D26" s="36"/>
      <c r="E26" s="45" t="s">
        <v>11</v>
      </c>
      <c r="F26" s="284" t="s">
        <v>552</v>
      </c>
      <c r="G26" s="320"/>
      <c r="H26" s="320">
        <v>93310</v>
      </c>
    </row>
    <row r="27" spans="1:8" ht="12.75">
      <c r="A27" s="35"/>
      <c r="B27" s="36"/>
      <c r="C27" s="36"/>
      <c r="D27" s="36"/>
      <c r="E27" s="45" t="s">
        <v>11</v>
      </c>
      <c r="F27" s="284" t="s">
        <v>553</v>
      </c>
      <c r="G27" s="320"/>
      <c r="H27" s="320">
        <v>597</v>
      </c>
    </row>
    <row r="28" spans="1:8" ht="12.75">
      <c r="A28" s="35"/>
      <c r="B28" s="36"/>
      <c r="C28" s="36"/>
      <c r="D28" s="36"/>
      <c r="E28" s="102"/>
      <c r="F28" s="24"/>
      <c r="G28" s="312"/>
      <c r="H28" s="312"/>
    </row>
    <row r="29" spans="1:8" ht="12.75">
      <c r="A29" s="159"/>
      <c r="B29" s="160"/>
      <c r="C29" s="160"/>
      <c r="D29" s="161" t="s">
        <v>12</v>
      </c>
      <c r="E29" s="181" t="s">
        <v>13</v>
      </c>
      <c r="F29" s="254"/>
      <c r="G29" s="312">
        <f>SUM(G30:G32)</f>
        <v>47007</v>
      </c>
      <c r="H29" s="312">
        <f>SUM(H30:H33)</f>
        <v>51511</v>
      </c>
    </row>
    <row r="30" spans="1:8" ht="25.5">
      <c r="A30" s="35"/>
      <c r="B30" s="36"/>
      <c r="C30" s="36"/>
      <c r="D30" s="36"/>
      <c r="E30" s="102" t="s">
        <v>11</v>
      </c>
      <c r="F30" s="655" t="s">
        <v>603</v>
      </c>
      <c r="G30" s="322">
        <v>330</v>
      </c>
      <c r="H30" s="322">
        <v>330</v>
      </c>
    </row>
    <row r="31" spans="1:8" ht="12.75">
      <c r="A31" s="35"/>
      <c r="B31" s="36"/>
      <c r="C31" s="36"/>
      <c r="D31" s="36"/>
      <c r="E31" s="102" t="s">
        <v>11</v>
      </c>
      <c r="F31" s="148" t="s">
        <v>511</v>
      </c>
      <c r="G31" s="322">
        <v>6700</v>
      </c>
      <c r="H31" s="322">
        <v>8760</v>
      </c>
    </row>
    <row r="32" spans="1:8" ht="12.75">
      <c r="A32" s="35"/>
      <c r="B32" s="36"/>
      <c r="C32" s="36"/>
      <c r="D32" s="36"/>
      <c r="E32" s="102" t="s">
        <v>11</v>
      </c>
      <c r="F32" s="337" t="s">
        <v>311</v>
      </c>
      <c r="G32" s="322">
        <v>39977</v>
      </c>
      <c r="H32" s="322">
        <v>41143</v>
      </c>
    </row>
    <row r="33" spans="1:8" ht="12.75">
      <c r="A33" s="35"/>
      <c r="B33" s="36"/>
      <c r="C33" s="36"/>
      <c r="D33" s="36"/>
      <c r="E33" s="102" t="s">
        <v>11</v>
      </c>
      <c r="F33" s="655" t="s">
        <v>604</v>
      </c>
      <c r="G33" s="322"/>
      <c r="H33" s="322">
        <v>1278</v>
      </c>
    </row>
    <row r="34" spans="1:8" ht="12.75">
      <c r="A34" s="35"/>
      <c r="B34" s="36"/>
      <c r="C34" s="36"/>
      <c r="D34" s="36"/>
      <c r="E34" s="102"/>
      <c r="F34" s="590"/>
      <c r="G34" s="314"/>
      <c r="H34" s="314"/>
    </row>
    <row r="35" spans="1:8" ht="12.75">
      <c r="A35" s="35"/>
      <c r="B35" s="36"/>
      <c r="C35" s="36"/>
      <c r="D35" s="98" t="s">
        <v>26</v>
      </c>
      <c r="E35" s="253" t="s">
        <v>513</v>
      </c>
      <c r="F35" s="591"/>
      <c r="G35" s="314">
        <f>SUM(G36)</f>
        <v>10740</v>
      </c>
      <c r="H35" s="314">
        <f>SUM(H36)</f>
        <v>10740</v>
      </c>
    </row>
    <row r="36" spans="1:8" ht="13.5" thickBot="1">
      <c r="A36" s="46"/>
      <c r="B36" s="47"/>
      <c r="C36" s="47"/>
      <c r="D36" s="47"/>
      <c r="E36" s="592" t="s">
        <v>11</v>
      </c>
      <c r="F36" s="165" t="s">
        <v>471</v>
      </c>
      <c r="G36" s="341">
        <v>10740</v>
      </c>
      <c r="H36" s="341">
        <v>10740</v>
      </c>
    </row>
    <row r="37" spans="1:8" s="30" customFormat="1" ht="13.5" thickBot="1">
      <c r="A37" s="44"/>
      <c r="B37" s="33" t="s">
        <v>18</v>
      </c>
      <c r="C37" s="34"/>
      <c r="D37" s="34"/>
      <c r="E37" s="32"/>
      <c r="F37" s="1"/>
      <c r="G37" s="310">
        <f>SUM(G38+G44)</f>
        <v>114253</v>
      </c>
      <c r="H37" s="310">
        <f>SUM(H38+H44)</f>
        <v>865428</v>
      </c>
    </row>
    <row r="38" spans="1:8" ht="12.75">
      <c r="A38" s="197"/>
      <c r="B38" s="198"/>
      <c r="C38" s="195" t="s">
        <v>3</v>
      </c>
      <c r="D38" s="196" t="s">
        <v>4</v>
      </c>
      <c r="E38" s="199"/>
      <c r="F38" s="199"/>
      <c r="G38" s="315">
        <f>SUM(G39+G40+G41+G42)</f>
        <v>37127</v>
      </c>
      <c r="H38" s="315">
        <f>SUM(H39+H40+H41+H42)</f>
        <v>37668</v>
      </c>
    </row>
    <row r="39" spans="1:8" ht="12.75">
      <c r="A39" s="35"/>
      <c r="B39" s="36"/>
      <c r="C39" s="36"/>
      <c r="D39" s="42" t="s">
        <v>19</v>
      </c>
      <c r="E39" s="41" t="s">
        <v>20</v>
      </c>
      <c r="F39" s="41"/>
      <c r="G39" s="312">
        <v>0</v>
      </c>
      <c r="H39" s="312">
        <v>0</v>
      </c>
    </row>
    <row r="40" spans="1:8" ht="12.75">
      <c r="A40" s="35"/>
      <c r="B40" s="36"/>
      <c r="C40" s="36"/>
      <c r="D40" s="42" t="s">
        <v>21</v>
      </c>
      <c r="E40" s="38" t="s">
        <v>22</v>
      </c>
      <c r="F40" s="38"/>
      <c r="G40" s="312">
        <v>0</v>
      </c>
      <c r="H40" s="312">
        <v>0</v>
      </c>
    </row>
    <row r="41" spans="1:8" ht="12.75">
      <c r="A41" s="35"/>
      <c r="B41" s="36"/>
      <c r="C41" s="36"/>
      <c r="D41" s="42" t="s">
        <v>14</v>
      </c>
      <c r="E41" s="41" t="s">
        <v>5</v>
      </c>
      <c r="F41" s="41"/>
      <c r="G41" s="312">
        <v>37127</v>
      </c>
      <c r="H41" s="312">
        <v>37668</v>
      </c>
    </row>
    <row r="42" spans="1:8" ht="12.75">
      <c r="A42" s="35"/>
      <c r="B42" s="36"/>
      <c r="C42" s="36"/>
      <c r="D42" s="42" t="s">
        <v>23</v>
      </c>
      <c r="E42" s="41" t="s">
        <v>24</v>
      </c>
      <c r="F42" s="41"/>
      <c r="G42" s="312">
        <v>0</v>
      </c>
      <c r="H42" s="312">
        <v>0</v>
      </c>
    </row>
    <row r="43" spans="1:8" ht="12.75">
      <c r="A43" s="35"/>
      <c r="B43" s="36"/>
      <c r="C43" s="36"/>
      <c r="D43" s="36"/>
      <c r="E43" s="36"/>
      <c r="F43" s="36"/>
      <c r="G43" s="312"/>
      <c r="H43" s="312"/>
    </row>
    <row r="44" spans="1:8" ht="12.75">
      <c r="A44" s="35"/>
      <c r="B44" s="36"/>
      <c r="C44" s="39" t="s">
        <v>7</v>
      </c>
      <c r="D44" s="40" t="s">
        <v>8</v>
      </c>
      <c r="E44" s="41"/>
      <c r="F44" s="41"/>
      <c r="G44" s="313">
        <f>SUM(G45+G50)</f>
        <v>77126</v>
      </c>
      <c r="H44" s="313">
        <f>SUM(H45+H50)</f>
        <v>827760</v>
      </c>
    </row>
    <row r="45" spans="1:8" ht="12.75">
      <c r="A45" s="35"/>
      <c r="B45" s="36"/>
      <c r="C45" s="36"/>
      <c r="D45" s="42" t="s">
        <v>9</v>
      </c>
      <c r="E45" s="38" t="s">
        <v>25</v>
      </c>
      <c r="F45" s="38"/>
      <c r="G45" s="312">
        <f>SUM(G46:G47)</f>
        <v>60246</v>
      </c>
      <c r="H45" s="312">
        <f>SUM(H46:H48)</f>
        <v>777052</v>
      </c>
    </row>
    <row r="46" spans="1:8" ht="25.5">
      <c r="A46" s="35"/>
      <c r="B46" s="36"/>
      <c r="C46" s="36"/>
      <c r="D46" s="36"/>
      <c r="E46" s="79" t="s">
        <v>11</v>
      </c>
      <c r="F46" s="605" t="s">
        <v>537</v>
      </c>
      <c r="G46" s="320">
        <v>58278</v>
      </c>
      <c r="H46" s="320">
        <v>765884</v>
      </c>
    </row>
    <row r="47" spans="1:8" ht="12.75">
      <c r="A47" s="35"/>
      <c r="B47" s="36"/>
      <c r="C47" s="36"/>
      <c r="D47" s="36"/>
      <c r="E47" s="79" t="s">
        <v>11</v>
      </c>
      <c r="F47" s="308" t="s">
        <v>490</v>
      </c>
      <c r="G47" s="320">
        <v>1968</v>
      </c>
      <c r="H47" s="320">
        <v>1968</v>
      </c>
    </row>
    <row r="48" spans="1:8" ht="12.75">
      <c r="A48" s="35"/>
      <c r="B48" s="36"/>
      <c r="C48" s="36"/>
      <c r="D48" s="36"/>
      <c r="E48" s="79" t="s">
        <v>11</v>
      </c>
      <c r="F48" s="308" t="s">
        <v>645</v>
      </c>
      <c r="G48" s="320"/>
      <c r="H48" s="320">
        <v>9200</v>
      </c>
    </row>
    <row r="49" spans="1:8" ht="12.75">
      <c r="A49" s="35"/>
      <c r="B49" s="36"/>
      <c r="C49" s="36"/>
      <c r="D49" s="36"/>
      <c r="E49" s="36"/>
      <c r="F49" s="36"/>
      <c r="G49" s="312"/>
      <c r="H49" s="312"/>
    </row>
    <row r="50" spans="1:8" ht="12.75">
      <c r="A50" s="35"/>
      <c r="B50" s="36"/>
      <c r="C50" s="36"/>
      <c r="D50" s="42" t="s">
        <v>12</v>
      </c>
      <c r="E50" s="41" t="s">
        <v>13</v>
      </c>
      <c r="F50" s="49"/>
      <c r="G50" s="312">
        <f>SUM(G51:G56)</f>
        <v>16880</v>
      </c>
      <c r="H50" s="312">
        <f>SUM(H51:H57)</f>
        <v>50708</v>
      </c>
    </row>
    <row r="51" spans="1:8" s="100" customFormat="1" ht="12.75">
      <c r="A51" s="96"/>
      <c r="B51" s="97"/>
      <c r="C51" s="97"/>
      <c r="D51" s="98"/>
      <c r="E51" s="109" t="s">
        <v>11</v>
      </c>
      <c r="F51" s="48" t="s">
        <v>512</v>
      </c>
      <c r="G51" s="320">
        <v>3014</v>
      </c>
      <c r="H51" s="320">
        <v>3014</v>
      </c>
    </row>
    <row r="52" spans="1:8" s="100" customFormat="1" ht="12.75">
      <c r="A52" s="96"/>
      <c r="B52" s="97"/>
      <c r="C52" s="97"/>
      <c r="D52" s="98"/>
      <c r="E52" s="109" t="s">
        <v>11</v>
      </c>
      <c r="F52" s="48" t="s">
        <v>526</v>
      </c>
      <c r="G52" s="320">
        <v>2930</v>
      </c>
      <c r="H52" s="320">
        <v>13127</v>
      </c>
    </row>
    <row r="53" spans="1:8" s="100" customFormat="1" ht="12.75">
      <c r="A53" s="96"/>
      <c r="B53" s="97"/>
      <c r="C53" s="97"/>
      <c r="D53" s="97"/>
      <c r="E53" s="108" t="s">
        <v>11</v>
      </c>
      <c r="F53" s="149" t="s">
        <v>527</v>
      </c>
      <c r="G53" s="320">
        <v>1056</v>
      </c>
      <c r="H53" s="320">
        <v>25083</v>
      </c>
    </row>
    <row r="54" spans="1:8" s="100" customFormat="1" ht="12.75">
      <c r="A54" s="96"/>
      <c r="B54" s="97"/>
      <c r="C54" s="97"/>
      <c r="D54" s="97"/>
      <c r="E54" s="108" t="s">
        <v>11</v>
      </c>
      <c r="F54" s="149" t="s">
        <v>246</v>
      </c>
      <c r="G54" s="320">
        <v>3880</v>
      </c>
      <c r="H54" s="320">
        <v>3880</v>
      </c>
    </row>
    <row r="55" spans="1:8" s="100" customFormat="1" ht="12.75">
      <c r="A55" s="96"/>
      <c r="B55" s="97"/>
      <c r="C55" s="97"/>
      <c r="D55" s="97"/>
      <c r="E55" s="108" t="s">
        <v>11</v>
      </c>
      <c r="F55" s="149" t="s">
        <v>538</v>
      </c>
      <c r="G55" s="320">
        <v>1000</v>
      </c>
      <c r="H55" s="320">
        <v>1000</v>
      </c>
    </row>
    <row r="56" spans="1:8" s="100" customFormat="1" ht="12.75">
      <c r="A56" s="96"/>
      <c r="B56" s="97"/>
      <c r="C56" s="97"/>
      <c r="D56" s="97"/>
      <c r="E56" s="108" t="s">
        <v>11</v>
      </c>
      <c r="F56" s="308" t="s">
        <v>303</v>
      </c>
      <c r="G56" s="320">
        <v>5000</v>
      </c>
      <c r="H56" s="320">
        <v>0</v>
      </c>
    </row>
    <row r="57" spans="1:8" s="100" customFormat="1" ht="12.75">
      <c r="A57" s="96"/>
      <c r="B57" s="97"/>
      <c r="C57" s="97"/>
      <c r="D57" s="97"/>
      <c r="E57" s="108" t="s">
        <v>11</v>
      </c>
      <c r="F57" s="620" t="s">
        <v>555</v>
      </c>
      <c r="G57" s="320"/>
      <c r="H57" s="320">
        <v>4604</v>
      </c>
    </row>
    <row r="58" spans="1:8" s="100" customFormat="1" ht="13.5" thickBot="1">
      <c r="A58" s="96"/>
      <c r="B58" s="97"/>
      <c r="C58" s="97"/>
      <c r="D58" s="97"/>
      <c r="E58" s="109"/>
      <c r="F58" s="94"/>
      <c r="G58" s="317"/>
      <c r="H58" s="317"/>
    </row>
    <row r="59" spans="1:8" s="30" customFormat="1" ht="13.5" thickBot="1">
      <c r="A59" s="44"/>
      <c r="B59" s="33" t="s">
        <v>31</v>
      </c>
      <c r="C59" s="34"/>
      <c r="D59" s="34"/>
      <c r="E59" s="34"/>
      <c r="F59" s="34"/>
      <c r="G59" s="310">
        <f>SUM(G60+G63)</f>
        <v>90700</v>
      </c>
      <c r="H59" s="310">
        <f>SUM(H60+H63)</f>
        <v>177249</v>
      </c>
    </row>
    <row r="60" spans="1:8" ht="12.75">
      <c r="A60" s="31"/>
      <c r="B60" s="29"/>
      <c r="C60" s="39" t="s">
        <v>3</v>
      </c>
      <c r="D60" s="40" t="s">
        <v>4</v>
      </c>
      <c r="E60" s="41"/>
      <c r="F60" s="41"/>
      <c r="G60" s="311">
        <f>SUM(G61)</f>
        <v>26120</v>
      </c>
      <c r="H60" s="311">
        <f>SUM(H61)</f>
        <v>26899</v>
      </c>
    </row>
    <row r="61" spans="1:8" ht="12.75">
      <c r="A61" s="35"/>
      <c r="B61" s="36"/>
      <c r="C61" s="36"/>
      <c r="D61" s="42" t="s">
        <v>14</v>
      </c>
      <c r="E61" s="41" t="s">
        <v>5</v>
      </c>
      <c r="F61" s="41"/>
      <c r="G61" s="312">
        <v>26120</v>
      </c>
      <c r="H61" s="312">
        <v>26899</v>
      </c>
    </row>
    <row r="62" spans="1:8" ht="12.75">
      <c r="A62" s="35"/>
      <c r="B62" s="36"/>
      <c r="C62" s="36"/>
      <c r="D62" s="36"/>
      <c r="E62" s="36"/>
      <c r="F62" s="36"/>
      <c r="G62" s="312"/>
      <c r="H62" s="312"/>
    </row>
    <row r="63" spans="1:8" ht="12.75">
      <c r="A63" s="35"/>
      <c r="B63" s="36"/>
      <c r="C63" s="39" t="s">
        <v>7</v>
      </c>
      <c r="D63" s="40" t="s">
        <v>8</v>
      </c>
      <c r="E63" s="41"/>
      <c r="F63" s="41"/>
      <c r="G63" s="313">
        <f>SUM(G64+G68)</f>
        <v>64580</v>
      </c>
      <c r="H63" s="313">
        <f>SUM(H64+H68+H73)</f>
        <v>150350</v>
      </c>
    </row>
    <row r="64" spans="1:8" ht="12.75">
      <c r="A64" s="35"/>
      <c r="B64" s="36"/>
      <c r="C64" s="36"/>
      <c r="D64" s="42" t="s">
        <v>9</v>
      </c>
      <c r="E64" s="38" t="s">
        <v>25</v>
      </c>
      <c r="F64" s="38"/>
      <c r="G64" s="312">
        <f>SUM(G65)</f>
        <v>21000</v>
      </c>
      <c r="H64" s="312">
        <f>SUM(H65)</f>
        <v>21000</v>
      </c>
    </row>
    <row r="65" spans="1:8" ht="12.75">
      <c r="A65" s="35"/>
      <c r="B65" s="36"/>
      <c r="C65" s="36"/>
      <c r="D65" s="42"/>
      <c r="E65" s="109" t="s">
        <v>11</v>
      </c>
      <c r="F65" s="301" t="s">
        <v>472</v>
      </c>
      <c r="G65" s="320">
        <v>21000</v>
      </c>
      <c r="H65" s="320">
        <v>21000</v>
      </c>
    </row>
    <row r="66" spans="1:8" ht="12.75">
      <c r="A66" s="35"/>
      <c r="B66" s="36"/>
      <c r="C66" s="36"/>
      <c r="D66" s="36"/>
      <c r="E66" s="140" t="s">
        <v>11</v>
      </c>
      <c r="F66" s="50" t="s">
        <v>630</v>
      </c>
      <c r="G66" s="312"/>
      <c r="H66" s="312"/>
    </row>
    <row r="67" spans="1:8" ht="12.75">
      <c r="A67" s="35"/>
      <c r="B67" s="36"/>
      <c r="C67" s="36"/>
      <c r="D67" s="36"/>
      <c r="E67" s="140"/>
      <c r="F67" s="50"/>
      <c r="G67" s="312"/>
      <c r="H67" s="312"/>
    </row>
    <row r="68" spans="1:8" ht="12.75">
      <c r="A68" s="35"/>
      <c r="B68" s="36"/>
      <c r="C68" s="36"/>
      <c r="D68" s="42" t="s">
        <v>12</v>
      </c>
      <c r="E68" s="51" t="s">
        <v>13</v>
      </c>
      <c r="F68" s="41"/>
      <c r="G68" s="312">
        <f>SUM(G69:G69)</f>
        <v>43580</v>
      </c>
      <c r="H68" s="312">
        <f>SUM(H69:H71)</f>
        <v>73326</v>
      </c>
    </row>
    <row r="69" spans="1:8" ht="12.75">
      <c r="A69" s="35"/>
      <c r="B69" s="36"/>
      <c r="C69" s="36"/>
      <c r="D69" s="36"/>
      <c r="E69" s="103" t="s">
        <v>11</v>
      </c>
      <c r="F69" s="308" t="s">
        <v>313</v>
      </c>
      <c r="G69" s="320">
        <v>43580</v>
      </c>
      <c r="H69" s="320">
        <v>65680</v>
      </c>
    </row>
    <row r="70" spans="1:8" ht="12.75">
      <c r="A70" s="35"/>
      <c r="B70" s="36"/>
      <c r="C70" s="36"/>
      <c r="D70" s="36"/>
      <c r="E70" s="103" t="s">
        <v>11</v>
      </c>
      <c r="F70" s="308" t="s">
        <v>556</v>
      </c>
      <c r="G70" s="322"/>
      <c r="H70" s="322">
        <v>4646</v>
      </c>
    </row>
    <row r="71" spans="1:8" ht="12.75">
      <c r="A71" s="35"/>
      <c r="B71" s="36"/>
      <c r="C71" s="36"/>
      <c r="D71" s="36"/>
      <c r="E71" s="103" t="s">
        <v>11</v>
      </c>
      <c r="F71" s="674" t="s">
        <v>605</v>
      </c>
      <c r="G71" s="322"/>
      <c r="H71" s="322">
        <v>3000</v>
      </c>
    </row>
    <row r="72" spans="1:8" ht="12.75">
      <c r="A72" s="35"/>
      <c r="B72" s="36"/>
      <c r="C72" s="36"/>
      <c r="D72" s="36"/>
      <c r="E72" s="103"/>
      <c r="F72" s="673"/>
      <c r="G72" s="312"/>
      <c r="H72" s="312"/>
    </row>
    <row r="73" spans="1:8" ht="12.75">
      <c r="A73" s="35"/>
      <c r="B73" s="36"/>
      <c r="C73" s="36"/>
      <c r="D73" s="37" t="s">
        <v>26</v>
      </c>
      <c r="E73" s="41" t="s">
        <v>38</v>
      </c>
      <c r="F73" s="149"/>
      <c r="G73" s="312"/>
      <c r="H73" s="312">
        <f>SUM(H74)</f>
        <v>56024</v>
      </c>
    </row>
    <row r="74" spans="1:8" ht="12.75">
      <c r="A74" s="35"/>
      <c r="B74" s="36"/>
      <c r="C74" s="36"/>
      <c r="D74" s="36"/>
      <c r="E74" s="675" t="s">
        <v>11</v>
      </c>
      <c r="F74" s="673" t="s">
        <v>670</v>
      </c>
      <c r="G74" s="340"/>
      <c r="H74" s="676">
        <v>56024</v>
      </c>
    </row>
    <row r="75" spans="1:8" ht="13.5" thickBot="1">
      <c r="A75" s="46"/>
      <c r="B75" s="47"/>
      <c r="C75" s="47"/>
      <c r="D75" s="47"/>
      <c r="E75" s="608"/>
      <c r="F75" s="609"/>
      <c r="G75" s="326"/>
      <c r="H75" s="326"/>
    </row>
    <row r="76" spans="1:8" s="30" customFormat="1" ht="13.5" thickBot="1">
      <c r="A76" s="44"/>
      <c r="B76" s="33" t="s">
        <v>32</v>
      </c>
      <c r="C76" s="34"/>
      <c r="D76" s="34"/>
      <c r="E76" s="34"/>
      <c r="F76" s="34"/>
      <c r="G76" s="310">
        <f>SUM(G77+G82)</f>
        <v>72622</v>
      </c>
      <c r="H76" s="310">
        <f>SUM(H77+H82)</f>
        <v>74055</v>
      </c>
    </row>
    <row r="77" spans="1:8" ht="12.75">
      <c r="A77" s="197"/>
      <c r="B77" s="198"/>
      <c r="C77" s="195" t="s">
        <v>3</v>
      </c>
      <c r="D77" s="196" t="s">
        <v>4</v>
      </c>
      <c r="E77" s="199"/>
      <c r="F77" s="199"/>
      <c r="G77" s="315">
        <f>SUM(G78+G79+G80)</f>
        <v>72522</v>
      </c>
      <c r="H77" s="315">
        <f>SUM(H78+H79+H80)</f>
        <v>73955</v>
      </c>
    </row>
    <row r="78" spans="1:8" ht="12.75">
      <c r="A78" s="35"/>
      <c r="B78" s="36"/>
      <c r="C78" s="36"/>
      <c r="D78" s="42" t="s">
        <v>19</v>
      </c>
      <c r="E78" s="38" t="s">
        <v>20</v>
      </c>
      <c r="F78" s="38"/>
      <c r="G78" s="312">
        <v>48872</v>
      </c>
      <c r="H78" s="312">
        <v>48272</v>
      </c>
    </row>
    <row r="79" spans="1:8" ht="12.75">
      <c r="A79" s="35"/>
      <c r="B79" s="36"/>
      <c r="C79" s="36"/>
      <c r="D79" s="42" t="s">
        <v>21</v>
      </c>
      <c r="E79" s="38" t="s">
        <v>33</v>
      </c>
      <c r="F79" s="38"/>
      <c r="G79" s="312">
        <v>14573</v>
      </c>
      <c r="H79" s="312">
        <v>13993</v>
      </c>
    </row>
    <row r="80" spans="1:8" ht="12.75">
      <c r="A80" s="35"/>
      <c r="B80" s="36"/>
      <c r="C80" s="36"/>
      <c r="D80" s="42" t="s">
        <v>14</v>
      </c>
      <c r="E80" s="38" t="s">
        <v>5</v>
      </c>
      <c r="F80" s="38"/>
      <c r="G80" s="312">
        <v>9077</v>
      </c>
      <c r="H80" s="312">
        <v>11690</v>
      </c>
    </row>
    <row r="81" spans="1:8" ht="12.75">
      <c r="A81" s="35"/>
      <c r="B81" s="36"/>
      <c r="C81" s="36"/>
      <c r="D81" s="36"/>
      <c r="E81" s="36"/>
      <c r="F81" s="36"/>
      <c r="G81" s="312"/>
      <c r="H81" s="312"/>
    </row>
    <row r="82" spans="1:8" ht="12.75">
      <c r="A82" s="35"/>
      <c r="B82" s="36"/>
      <c r="C82" s="39" t="s">
        <v>7</v>
      </c>
      <c r="D82" s="40" t="s">
        <v>8</v>
      </c>
      <c r="E82" s="41"/>
      <c r="F82" s="41"/>
      <c r="G82" s="313">
        <f>SUM(G83)</f>
        <v>100</v>
      </c>
      <c r="H82" s="313">
        <f>SUM(H83)</f>
        <v>100</v>
      </c>
    </row>
    <row r="83" spans="1:8" s="53" customFormat="1" ht="12.75">
      <c r="A83" s="35"/>
      <c r="B83" s="36"/>
      <c r="C83" s="36"/>
      <c r="D83" s="42" t="s">
        <v>9</v>
      </c>
      <c r="E83" s="38" t="s">
        <v>25</v>
      </c>
      <c r="F83" s="52"/>
      <c r="G83" s="319">
        <f>SUM(G84:G85)</f>
        <v>100</v>
      </c>
      <c r="H83" s="319">
        <f>SUM(H84:H85)</f>
        <v>100</v>
      </c>
    </row>
    <row r="84" spans="1:8" s="53" customFormat="1" ht="12.75">
      <c r="A84" s="35"/>
      <c r="B84" s="36"/>
      <c r="C84" s="36"/>
      <c r="D84" s="42"/>
      <c r="E84" s="594" t="s">
        <v>11</v>
      </c>
      <c r="F84" s="54" t="s">
        <v>514</v>
      </c>
      <c r="G84" s="322">
        <v>100</v>
      </c>
      <c r="H84" s="322">
        <v>100</v>
      </c>
    </row>
    <row r="85" spans="1:8" s="53" customFormat="1" ht="13.5" thickBot="1">
      <c r="A85" s="35"/>
      <c r="B85" s="36"/>
      <c r="C85" s="36"/>
      <c r="D85" s="42"/>
      <c r="E85" s="594"/>
      <c r="F85" s="54"/>
      <c r="G85" s="322"/>
      <c r="H85" s="322"/>
    </row>
    <row r="86" spans="1:8" s="30" customFormat="1" ht="13.5" thickBot="1">
      <c r="A86" s="182"/>
      <c r="B86" s="33" t="s">
        <v>34</v>
      </c>
      <c r="C86" s="34"/>
      <c r="D86" s="34"/>
      <c r="E86" s="34"/>
      <c r="F86" s="34"/>
      <c r="G86" s="310">
        <f>SUM(G87+G121+G136+G139+G145+G150+G167)</f>
        <v>2288951</v>
      </c>
      <c r="H86" s="310">
        <f>SUM(H87+H121+H136+H139+H145+H150+H167)</f>
        <v>2244812</v>
      </c>
    </row>
    <row r="87" spans="1:8" ht="12.75">
      <c r="A87" s="197"/>
      <c r="B87" s="198"/>
      <c r="C87" s="195" t="s">
        <v>3</v>
      </c>
      <c r="D87" s="196" t="s">
        <v>4</v>
      </c>
      <c r="E87" s="199"/>
      <c r="F87" s="199"/>
      <c r="G87" s="315">
        <f>SUM(G88+G89+G90+G91+G105+G107)</f>
        <v>787471</v>
      </c>
      <c r="H87" s="315">
        <f>SUM(H88+H89+H90+H91+H105+H107)</f>
        <v>864208</v>
      </c>
    </row>
    <row r="88" spans="1:8" ht="12.75">
      <c r="A88" s="35"/>
      <c r="B88" s="36"/>
      <c r="C88" s="36"/>
      <c r="D88" s="42" t="s">
        <v>19</v>
      </c>
      <c r="E88" s="38" t="s">
        <v>35</v>
      </c>
      <c r="F88" s="38"/>
      <c r="G88" s="312">
        <v>223249</v>
      </c>
      <c r="H88" s="312">
        <v>218458</v>
      </c>
    </row>
    <row r="89" spans="1:8" ht="12.75">
      <c r="A89" s="35"/>
      <c r="B89" s="36"/>
      <c r="C89" s="36"/>
      <c r="D89" s="42" t="s">
        <v>21</v>
      </c>
      <c r="E89" s="38" t="s">
        <v>22</v>
      </c>
      <c r="F89" s="38"/>
      <c r="G89" s="312">
        <v>68291</v>
      </c>
      <c r="H89" s="312">
        <v>65116</v>
      </c>
    </row>
    <row r="90" spans="1:8" ht="12.75">
      <c r="A90" s="35"/>
      <c r="B90" s="36"/>
      <c r="C90" s="36"/>
      <c r="D90" s="42" t="s">
        <v>14</v>
      </c>
      <c r="E90" s="38" t="s">
        <v>5</v>
      </c>
      <c r="F90" s="41"/>
      <c r="G90" s="312">
        <v>311334</v>
      </c>
      <c r="H90" s="312">
        <v>387952</v>
      </c>
    </row>
    <row r="91" spans="1:8" ht="12.75">
      <c r="A91" s="35"/>
      <c r="B91" s="36"/>
      <c r="C91" s="36"/>
      <c r="D91" s="42" t="s">
        <v>23</v>
      </c>
      <c r="E91" s="41" t="s">
        <v>36</v>
      </c>
      <c r="F91" s="38"/>
      <c r="G91" s="312">
        <f>SUM(G92:G101)</f>
        <v>42787</v>
      </c>
      <c r="H91" s="312">
        <f>SUM(H92:H103)</f>
        <v>49442</v>
      </c>
    </row>
    <row r="92" spans="1:8" ht="12.75">
      <c r="A92" s="35"/>
      <c r="B92" s="36"/>
      <c r="C92" s="36"/>
      <c r="D92" s="36"/>
      <c r="E92" s="45" t="s">
        <v>11</v>
      </c>
      <c r="F92" s="48" t="s">
        <v>485</v>
      </c>
      <c r="G92" s="320">
        <v>20300</v>
      </c>
      <c r="H92" s="320">
        <v>20300</v>
      </c>
    </row>
    <row r="93" spans="1:8" ht="12.75">
      <c r="A93" s="35"/>
      <c r="B93" s="36"/>
      <c r="C93" s="36"/>
      <c r="D93" s="36"/>
      <c r="E93" s="45" t="s">
        <v>11</v>
      </c>
      <c r="F93" s="48" t="s">
        <v>281</v>
      </c>
      <c r="G93" s="320">
        <v>4200</v>
      </c>
      <c r="H93" s="320">
        <v>4200</v>
      </c>
    </row>
    <row r="94" spans="1:8" ht="12.75">
      <c r="A94" s="35"/>
      <c r="B94" s="36"/>
      <c r="C94" s="36"/>
      <c r="D94" s="36"/>
      <c r="E94" s="45" t="s">
        <v>11</v>
      </c>
      <c r="F94" s="48" t="s">
        <v>282</v>
      </c>
      <c r="G94" s="320">
        <v>1045</v>
      </c>
      <c r="H94" s="320">
        <v>1045</v>
      </c>
    </row>
    <row r="95" spans="1:8" ht="12.75">
      <c r="A95" s="35"/>
      <c r="B95" s="36"/>
      <c r="C95" s="36"/>
      <c r="D95" s="36"/>
      <c r="E95" s="45" t="s">
        <v>11</v>
      </c>
      <c r="F95" s="48" t="s">
        <v>283</v>
      </c>
      <c r="G95" s="320">
        <v>8000</v>
      </c>
      <c r="H95" s="320">
        <v>7655</v>
      </c>
    </row>
    <row r="96" spans="1:8" ht="12.75">
      <c r="A96" s="35"/>
      <c r="B96" s="36"/>
      <c r="C96" s="36"/>
      <c r="D96" s="36"/>
      <c r="E96" s="45" t="s">
        <v>11</v>
      </c>
      <c r="F96" s="48" t="s">
        <v>284</v>
      </c>
      <c r="G96" s="320">
        <v>887</v>
      </c>
      <c r="H96" s="320">
        <v>887</v>
      </c>
    </row>
    <row r="97" spans="1:8" ht="12.75">
      <c r="A97" s="35"/>
      <c r="B97" s="36"/>
      <c r="C97" s="36"/>
      <c r="D97" s="36"/>
      <c r="E97" s="45" t="s">
        <v>11</v>
      </c>
      <c r="F97" s="48" t="s">
        <v>486</v>
      </c>
      <c r="G97" s="320">
        <v>5255</v>
      </c>
      <c r="H97" s="320">
        <v>5255</v>
      </c>
    </row>
    <row r="98" spans="1:8" ht="12.75">
      <c r="A98" s="35"/>
      <c r="B98" s="36"/>
      <c r="C98" s="36"/>
      <c r="D98" s="36"/>
      <c r="E98" s="45" t="s">
        <v>11</v>
      </c>
      <c r="F98" s="48" t="s">
        <v>487</v>
      </c>
      <c r="G98" s="320">
        <v>500</v>
      </c>
      <c r="H98" s="320">
        <v>500</v>
      </c>
    </row>
    <row r="99" spans="1:8" ht="12.75">
      <c r="A99" s="35"/>
      <c r="B99" s="36"/>
      <c r="C99" s="36"/>
      <c r="D99" s="36"/>
      <c r="E99" s="45" t="s">
        <v>11</v>
      </c>
      <c r="F99" s="48" t="s">
        <v>488</v>
      </c>
      <c r="G99" s="320">
        <v>800</v>
      </c>
      <c r="H99" s="320">
        <v>800</v>
      </c>
    </row>
    <row r="100" spans="1:8" ht="12.75">
      <c r="A100" s="35"/>
      <c r="B100" s="36"/>
      <c r="C100" s="36"/>
      <c r="D100" s="36"/>
      <c r="E100" s="45" t="s">
        <v>11</v>
      </c>
      <c r="F100" s="48" t="s">
        <v>285</v>
      </c>
      <c r="G100" s="320">
        <v>1500</v>
      </c>
      <c r="H100" s="320">
        <v>1500</v>
      </c>
    </row>
    <row r="101" spans="1:8" ht="12.75">
      <c r="A101" s="35"/>
      <c r="B101" s="36"/>
      <c r="C101" s="36"/>
      <c r="D101" s="36"/>
      <c r="E101" s="45" t="s">
        <v>11</v>
      </c>
      <c r="F101" s="48" t="s">
        <v>286</v>
      </c>
      <c r="G101" s="320">
        <v>300</v>
      </c>
      <c r="H101" s="320">
        <v>300</v>
      </c>
    </row>
    <row r="102" spans="1:8" ht="12.75">
      <c r="A102" s="35"/>
      <c r="B102" s="36"/>
      <c r="C102" s="36"/>
      <c r="D102" s="36"/>
      <c r="E102" s="45" t="s">
        <v>11</v>
      </c>
      <c r="F102" s="48" t="s">
        <v>646</v>
      </c>
      <c r="G102" s="320"/>
      <c r="H102" s="320">
        <v>2500</v>
      </c>
    </row>
    <row r="103" spans="1:8" ht="12.75">
      <c r="A103" s="35"/>
      <c r="B103" s="36"/>
      <c r="C103" s="36"/>
      <c r="D103" s="36"/>
      <c r="E103" s="45" t="s">
        <v>11</v>
      </c>
      <c r="F103" s="48" t="s">
        <v>647</v>
      </c>
      <c r="G103" s="320"/>
      <c r="H103" s="320">
        <v>4500</v>
      </c>
    </row>
    <row r="104" spans="1:8" ht="12.75">
      <c r="A104" s="35"/>
      <c r="B104" s="36"/>
      <c r="C104" s="36"/>
      <c r="D104" s="36"/>
      <c r="E104" s="102"/>
      <c r="F104" s="48"/>
      <c r="G104" s="312"/>
      <c r="H104" s="312"/>
    </row>
    <row r="105" spans="1:8" ht="12.75">
      <c r="A105" s="35"/>
      <c r="B105" s="36"/>
      <c r="C105" s="36"/>
      <c r="D105" s="42" t="s">
        <v>173</v>
      </c>
      <c r="E105" s="51" t="s">
        <v>183</v>
      </c>
      <c r="F105" s="48"/>
      <c r="G105" s="312"/>
      <c r="H105" s="312"/>
    </row>
    <row r="106" spans="1:8" ht="13.5" thickBot="1">
      <c r="A106" s="46"/>
      <c r="B106" s="47"/>
      <c r="C106" s="47"/>
      <c r="D106" s="72"/>
      <c r="E106" s="601"/>
      <c r="F106" s="68"/>
      <c r="G106" s="326"/>
      <c r="H106" s="326"/>
    </row>
    <row r="107" spans="1:8" ht="12.75">
      <c r="A107" s="27"/>
      <c r="B107" s="28"/>
      <c r="C107" s="28"/>
      <c r="D107" s="610" t="s">
        <v>176</v>
      </c>
      <c r="E107" s="611" t="s">
        <v>180</v>
      </c>
      <c r="F107" s="611"/>
      <c r="G107" s="321">
        <f>SUM(G108:G120)</f>
        <v>141810</v>
      </c>
      <c r="H107" s="321">
        <f>SUM(H108:H120)</f>
        <v>143240</v>
      </c>
    </row>
    <row r="108" spans="1:8" ht="12.75">
      <c r="A108" s="35"/>
      <c r="B108" s="36"/>
      <c r="C108" s="36"/>
      <c r="D108" s="36"/>
      <c r="E108" s="45" t="s">
        <v>11</v>
      </c>
      <c r="F108" s="48" t="s">
        <v>287</v>
      </c>
      <c r="G108" s="320">
        <v>1500</v>
      </c>
      <c r="H108" s="320">
        <v>1500</v>
      </c>
    </row>
    <row r="109" spans="1:8" ht="12.75">
      <c r="A109" s="35"/>
      <c r="B109" s="36"/>
      <c r="C109" s="36"/>
      <c r="D109" s="36"/>
      <c r="E109" s="45" t="s">
        <v>11</v>
      </c>
      <c r="F109" s="656" t="s">
        <v>289</v>
      </c>
      <c r="G109" s="320">
        <v>100</v>
      </c>
      <c r="H109" s="320">
        <v>100</v>
      </c>
    </row>
    <row r="110" spans="1:8" ht="12.75">
      <c r="A110" s="35"/>
      <c r="B110" s="36"/>
      <c r="C110" s="36"/>
      <c r="D110" s="36"/>
      <c r="E110" s="45" t="s">
        <v>11</v>
      </c>
      <c r="F110" s="656" t="s">
        <v>288</v>
      </c>
      <c r="G110" s="320">
        <v>2806</v>
      </c>
      <c r="H110" s="320">
        <v>2806</v>
      </c>
    </row>
    <row r="111" spans="1:8" ht="12.75">
      <c r="A111" s="35"/>
      <c r="B111" s="36"/>
      <c r="C111" s="36"/>
      <c r="D111" s="36"/>
      <c r="E111" s="45" t="s">
        <v>11</v>
      </c>
      <c r="F111" s="48" t="s">
        <v>290</v>
      </c>
      <c r="G111" s="320">
        <v>1785</v>
      </c>
      <c r="H111" s="320">
        <v>1785</v>
      </c>
    </row>
    <row r="112" spans="1:8" ht="25.5">
      <c r="A112" s="35"/>
      <c r="B112" s="36"/>
      <c r="C112" s="36"/>
      <c r="D112" s="36"/>
      <c r="E112" s="45" t="s">
        <v>11</v>
      </c>
      <c r="F112" s="656" t="s">
        <v>297</v>
      </c>
      <c r="G112" s="320">
        <v>264</v>
      </c>
      <c r="H112" s="320">
        <v>264</v>
      </c>
    </row>
    <row r="113" spans="1:8" ht="12.75">
      <c r="A113" s="35"/>
      <c r="B113" s="36"/>
      <c r="C113" s="36"/>
      <c r="D113" s="36"/>
      <c r="E113" s="45" t="s">
        <v>11</v>
      </c>
      <c r="F113" s="48" t="s">
        <v>291</v>
      </c>
      <c r="G113" s="320">
        <v>2957</v>
      </c>
      <c r="H113" s="320">
        <v>2957</v>
      </c>
    </row>
    <row r="114" spans="1:8" ht="12.75">
      <c r="A114" s="35"/>
      <c r="B114" s="36"/>
      <c r="C114" s="36"/>
      <c r="D114" s="36"/>
      <c r="E114" s="45" t="s">
        <v>11</v>
      </c>
      <c r="F114" s="48" t="s">
        <v>292</v>
      </c>
      <c r="G114" s="320">
        <v>118136</v>
      </c>
      <c r="H114" s="320">
        <v>118136</v>
      </c>
    </row>
    <row r="115" spans="1:8" ht="12.75">
      <c r="A115" s="35"/>
      <c r="B115" s="36"/>
      <c r="C115" s="36"/>
      <c r="D115" s="36"/>
      <c r="E115" s="45" t="s">
        <v>11</v>
      </c>
      <c r="F115" s="48" t="s">
        <v>293</v>
      </c>
      <c r="G115" s="320">
        <v>10291</v>
      </c>
      <c r="H115" s="320">
        <v>10291</v>
      </c>
    </row>
    <row r="116" spans="1:8" ht="12.75">
      <c r="A116" s="35"/>
      <c r="B116" s="36"/>
      <c r="C116" s="36"/>
      <c r="D116" s="36"/>
      <c r="E116" s="45" t="s">
        <v>11</v>
      </c>
      <c r="F116" s="48" t="s">
        <v>294</v>
      </c>
      <c r="G116" s="320">
        <v>2823</v>
      </c>
      <c r="H116" s="320">
        <v>2823</v>
      </c>
    </row>
    <row r="117" spans="1:8" ht="12.75">
      <c r="A117" s="35"/>
      <c r="B117" s="36"/>
      <c r="C117" s="36"/>
      <c r="D117" s="36"/>
      <c r="E117" s="45" t="s">
        <v>11</v>
      </c>
      <c r="F117" s="48" t="s">
        <v>648</v>
      </c>
      <c r="G117" s="320"/>
      <c r="H117" s="320">
        <v>1430</v>
      </c>
    </row>
    <row r="118" spans="1:8" ht="12.75">
      <c r="A118" s="35"/>
      <c r="B118" s="36"/>
      <c r="C118" s="36"/>
      <c r="D118" s="36"/>
      <c r="E118" s="45" t="s">
        <v>11</v>
      </c>
      <c r="F118" s="54" t="s">
        <v>295</v>
      </c>
      <c r="G118" s="320">
        <v>1000</v>
      </c>
      <c r="H118" s="320">
        <v>1000</v>
      </c>
    </row>
    <row r="119" spans="1:8" ht="12.75">
      <c r="A119" s="35"/>
      <c r="B119" s="36"/>
      <c r="C119" s="36"/>
      <c r="D119" s="36"/>
      <c r="E119" s="45" t="s">
        <v>11</v>
      </c>
      <c r="F119" s="54" t="s">
        <v>296</v>
      </c>
      <c r="G119" s="320">
        <v>148</v>
      </c>
      <c r="H119" s="320">
        <v>148</v>
      </c>
    </row>
    <row r="120" spans="1:8" ht="12.75">
      <c r="A120" s="35"/>
      <c r="B120" s="36"/>
      <c r="C120" s="36"/>
      <c r="D120" s="36"/>
      <c r="E120" s="45"/>
      <c r="F120" s="54"/>
      <c r="G120" s="322"/>
      <c r="H120" s="322"/>
    </row>
    <row r="121" spans="1:8" ht="12.75">
      <c r="A121" s="35"/>
      <c r="B121" s="36"/>
      <c r="C121" s="39" t="s">
        <v>7</v>
      </c>
      <c r="D121" s="58" t="s">
        <v>8</v>
      </c>
      <c r="E121" s="41"/>
      <c r="F121" s="41"/>
      <c r="G121" s="311">
        <f>SUM(G122+G130+G132)</f>
        <v>7019</v>
      </c>
      <c r="H121" s="311">
        <f>SUM(H122+H130+H132)</f>
        <v>12456</v>
      </c>
    </row>
    <row r="122" spans="1:8" ht="12.75">
      <c r="A122" s="35"/>
      <c r="B122" s="36"/>
      <c r="C122" s="36"/>
      <c r="D122" s="42" t="s">
        <v>9</v>
      </c>
      <c r="E122" s="38" t="s">
        <v>25</v>
      </c>
      <c r="F122" s="38"/>
      <c r="G122" s="312">
        <f>SUM(G123:G126)</f>
        <v>7019</v>
      </c>
      <c r="H122" s="312">
        <f>SUM(H123:H128)</f>
        <v>10007</v>
      </c>
    </row>
    <row r="123" spans="1:8" ht="12.75">
      <c r="A123" s="35"/>
      <c r="B123" s="36"/>
      <c r="C123" s="36"/>
      <c r="D123" s="36"/>
      <c r="E123" s="45" t="s">
        <v>11</v>
      </c>
      <c r="F123" s="84" t="s">
        <v>304</v>
      </c>
      <c r="G123" s="320">
        <v>3700</v>
      </c>
      <c r="H123" s="320">
        <v>3700</v>
      </c>
    </row>
    <row r="124" spans="1:8" ht="12.75">
      <c r="A124" s="35"/>
      <c r="B124" s="36"/>
      <c r="C124" s="36"/>
      <c r="D124" s="36"/>
      <c r="E124" s="45" t="s">
        <v>11</v>
      </c>
      <c r="F124" s="84" t="s">
        <v>539</v>
      </c>
      <c r="G124" s="320">
        <v>150</v>
      </c>
      <c r="H124" s="320">
        <v>150</v>
      </c>
    </row>
    <row r="125" spans="1:8" ht="12.75">
      <c r="A125" s="35"/>
      <c r="B125" s="36"/>
      <c r="C125" s="36"/>
      <c r="D125" s="36"/>
      <c r="E125" s="45" t="s">
        <v>11</v>
      </c>
      <c r="F125" s="84" t="s">
        <v>489</v>
      </c>
      <c r="G125" s="320">
        <v>169</v>
      </c>
      <c r="H125" s="320">
        <v>169</v>
      </c>
    </row>
    <row r="126" spans="1:8" ht="12.75">
      <c r="A126" s="35"/>
      <c r="B126" s="36"/>
      <c r="C126" s="36"/>
      <c r="D126" s="36"/>
      <c r="E126" s="45" t="s">
        <v>11</v>
      </c>
      <c r="F126" s="84" t="s">
        <v>519</v>
      </c>
      <c r="G126" s="320">
        <v>3000</v>
      </c>
      <c r="H126" s="320">
        <v>3000</v>
      </c>
    </row>
    <row r="127" spans="1:8" ht="12.75">
      <c r="A127" s="35"/>
      <c r="B127" s="36"/>
      <c r="C127" s="36"/>
      <c r="D127" s="36"/>
      <c r="E127" s="45" t="s">
        <v>11</v>
      </c>
      <c r="F127" s="279" t="s">
        <v>606</v>
      </c>
      <c r="G127" s="320"/>
      <c r="H127" s="320">
        <v>2788</v>
      </c>
    </row>
    <row r="128" spans="1:8" ht="12.75">
      <c r="A128" s="35"/>
      <c r="B128" s="36"/>
      <c r="C128" s="36"/>
      <c r="D128" s="36"/>
      <c r="E128" s="45" t="s">
        <v>11</v>
      </c>
      <c r="F128" s="279" t="s">
        <v>649</v>
      </c>
      <c r="G128" s="320"/>
      <c r="H128" s="320">
        <v>200</v>
      </c>
    </row>
    <row r="129" spans="1:8" ht="12.75">
      <c r="A129" s="35"/>
      <c r="B129" s="36"/>
      <c r="C129" s="36"/>
      <c r="D129" s="36"/>
      <c r="E129" s="36"/>
      <c r="F129" s="36"/>
      <c r="G129" s="312"/>
      <c r="H129" s="312"/>
    </row>
    <row r="130" spans="1:8" ht="12.75">
      <c r="A130" s="35"/>
      <c r="B130" s="36"/>
      <c r="C130" s="36"/>
      <c r="D130" s="42" t="s">
        <v>12</v>
      </c>
      <c r="E130" s="41" t="s">
        <v>37</v>
      </c>
      <c r="F130" s="41"/>
      <c r="G130" s="312">
        <v>0</v>
      </c>
      <c r="H130" s="312">
        <v>0</v>
      </c>
    </row>
    <row r="131" spans="1:8" ht="12.75">
      <c r="A131" s="35"/>
      <c r="B131" s="36"/>
      <c r="C131" s="36"/>
      <c r="D131" s="36"/>
      <c r="E131" s="36"/>
      <c r="F131" s="36"/>
      <c r="G131" s="312"/>
      <c r="H131" s="312"/>
    </row>
    <row r="132" spans="1:8" ht="12.75">
      <c r="A132" s="35"/>
      <c r="B132" s="36"/>
      <c r="C132" s="36"/>
      <c r="D132" s="37" t="s">
        <v>26</v>
      </c>
      <c r="E132" s="41" t="s">
        <v>38</v>
      </c>
      <c r="F132" s="41"/>
      <c r="G132" s="312">
        <v>0</v>
      </c>
      <c r="H132" s="312">
        <f>SUM(H133:H134)</f>
        <v>2449</v>
      </c>
    </row>
    <row r="133" spans="1:8" ht="12.75">
      <c r="A133" s="35"/>
      <c r="B133" s="36"/>
      <c r="C133" s="36"/>
      <c r="D133" s="36"/>
      <c r="E133" s="604" t="s">
        <v>11</v>
      </c>
      <c r="F133" s="48" t="s">
        <v>631</v>
      </c>
      <c r="G133" s="312"/>
      <c r="H133" s="320">
        <v>149</v>
      </c>
    </row>
    <row r="134" spans="1:8" ht="13.5" thickBot="1">
      <c r="A134" s="46"/>
      <c r="B134" s="47"/>
      <c r="C134" s="47"/>
      <c r="D134" s="47"/>
      <c r="E134" s="667" t="s">
        <v>11</v>
      </c>
      <c r="F134" s="68" t="s">
        <v>650</v>
      </c>
      <c r="G134" s="326"/>
      <c r="H134" s="668">
        <v>2300</v>
      </c>
    </row>
    <row r="135" spans="1:8" ht="12.75">
      <c r="A135" s="27"/>
      <c r="B135" s="28"/>
      <c r="C135" s="28"/>
      <c r="D135" s="28"/>
      <c r="E135" s="616"/>
      <c r="F135" s="617"/>
      <c r="G135" s="318"/>
      <c r="H135" s="318"/>
    </row>
    <row r="136" spans="1:8" ht="12.75">
      <c r="A136" s="35"/>
      <c r="B136" s="36"/>
      <c r="C136" s="39" t="s">
        <v>39</v>
      </c>
      <c r="D136" s="58" t="s">
        <v>40</v>
      </c>
      <c r="E136" s="41"/>
      <c r="F136" s="41"/>
      <c r="G136" s="311">
        <f>SUM(G137)</f>
        <v>62000</v>
      </c>
      <c r="H136" s="311">
        <f>SUM(H137)</f>
        <v>62000</v>
      </c>
    </row>
    <row r="137" spans="1:8" ht="12.75">
      <c r="A137" s="35"/>
      <c r="B137" s="36"/>
      <c r="C137" s="39"/>
      <c r="D137" s="98" t="s">
        <v>314</v>
      </c>
      <c r="E137" s="38" t="s">
        <v>315</v>
      </c>
      <c r="F137" s="302"/>
      <c r="G137" s="338">
        <v>62000</v>
      </c>
      <c r="H137" s="338">
        <v>62000</v>
      </c>
    </row>
    <row r="138" spans="1:8" ht="12.75">
      <c r="A138" s="35"/>
      <c r="B138" s="36"/>
      <c r="C138" s="36"/>
      <c r="D138" s="42"/>
      <c r="E138" s="36"/>
      <c r="F138" s="36"/>
      <c r="G138" s="312"/>
      <c r="H138" s="312"/>
    </row>
    <row r="139" spans="1:8" ht="12.75">
      <c r="A139" s="35"/>
      <c r="B139" s="36"/>
      <c r="C139" s="39" t="s">
        <v>27</v>
      </c>
      <c r="D139" s="58" t="s">
        <v>28</v>
      </c>
      <c r="E139" s="41"/>
      <c r="F139" s="41"/>
      <c r="G139" s="313">
        <f>SUM(G140+G142)</f>
        <v>6500</v>
      </c>
      <c r="H139" s="313">
        <f>SUM(H140+H142)</f>
        <v>6500</v>
      </c>
    </row>
    <row r="140" spans="1:8" ht="12.75">
      <c r="A140" s="35"/>
      <c r="B140" s="36"/>
      <c r="C140" s="36"/>
      <c r="D140" s="42" t="s">
        <v>41</v>
      </c>
      <c r="E140" s="38" t="s">
        <v>42</v>
      </c>
      <c r="F140" s="38"/>
      <c r="G140" s="312"/>
      <c r="H140" s="312"/>
    </row>
    <row r="141" spans="1:8" ht="12.75">
      <c r="A141" s="35"/>
      <c r="B141" s="36"/>
      <c r="C141" s="36"/>
      <c r="D141" s="36"/>
      <c r="E141" s="36"/>
      <c r="F141" s="36"/>
      <c r="G141" s="312"/>
      <c r="H141" s="312"/>
    </row>
    <row r="142" spans="1:8" ht="12.75">
      <c r="A142" s="35"/>
      <c r="B142" s="36"/>
      <c r="C142" s="36"/>
      <c r="D142" s="42" t="s">
        <v>29</v>
      </c>
      <c r="E142" s="41" t="s">
        <v>30</v>
      </c>
      <c r="F142" s="41"/>
      <c r="G142" s="312">
        <f>SUM(G143)</f>
        <v>6500</v>
      </c>
      <c r="H142" s="312">
        <f>SUM(H143)</f>
        <v>6500</v>
      </c>
    </row>
    <row r="143" spans="1:8" ht="12.75">
      <c r="A143" s="35"/>
      <c r="B143" s="36"/>
      <c r="C143" s="36"/>
      <c r="D143" s="36"/>
      <c r="E143" s="45" t="s">
        <v>11</v>
      </c>
      <c r="F143" s="301" t="s">
        <v>188</v>
      </c>
      <c r="G143" s="320">
        <v>6500</v>
      </c>
      <c r="H143" s="320">
        <v>6500</v>
      </c>
    </row>
    <row r="144" spans="1:8" ht="12.75">
      <c r="A144" s="35"/>
      <c r="B144" s="36"/>
      <c r="C144" s="36"/>
      <c r="D144" s="36"/>
      <c r="E144" s="36"/>
      <c r="F144" s="36"/>
      <c r="G144" s="340"/>
      <c r="H144" s="340"/>
    </row>
    <row r="145" spans="1:8" ht="12.75">
      <c r="A145" s="35"/>
      <c r="B145" s="36"/>
      <c r="C145" s="39" t="s">
        <v>43</v>
      </c>
      <c r="D145" s="58" t="s">
        <v>44</v>
      </c>
      <c r="E145" s="41"/>
      <c r="F145" s="41"/>
      <c r="G145" s="313">
        <f>SUM(G146:G148)</f>
        <v>166125</v>
      </c>
      <c r="H145" s="313">
        <f>SUM(H146:H148)</f>
        <v>166125</v>
      </c>
    </row>
    <row r="146" spans="1:8" ht="12.75">
      <c r="A146" s="35"/>
      <c r="B146" s="36"/>
      <c r="C146" s="36"/>
      <c r="D146" s="42" t="s">
        <v>45</v>
      </c>
      <c r="E146" s="38" t="s">
        <v>218</v>
      </c>
      <c r="F146" s="38"/>
      <c r="G146" s="312">
        <v>37564</v>
      </c>
      <c r="H146" s="312">
        <v>37564</v>
      </c>
    </row>
    <row r="147" spans="1:8" ht="12.75">
      <c r="A147" s="35"/>
      <c r="B147" s="36"/>
      <c r="C147" s="36"/>
      <c r="D147" s="42" t="s">
        <v>46</v>
      </c>
      <c r="E147" s="38" t="s">
        <v>219</v>
      </c>
      <c r="F147" s="38"/>
      <c r="G147" s="312">
        <v>83103</v>
      </c>
      <c r="H147" s="312">
        <v>83103</v>
      </c>
    </row>
    <row r="148" spans="1:8" ht="12.75">
      <c r="A148" s="35"/>
      <c r="B148" s="36"/>
      <c r="C148" s="36"/>
      <c r="D148" s="42" t="s">
        <v>298</v>
      </c>
      <c r="E148" s="38" t="s">
        <v>299</v>
      </c>
      <c r="F148" s="302"/>
      <c r="G148" s="312">
        <v>45458</v>
      </c>
      <c r="H148" s="312">
        <v>45458</v>
      </c>
    </row>
    <row r="149" spans="1:8" ht="12.75">
      <c r="A149" s="35"/>
      <c r="B149" s="36"/>
      <c r="C149" s="36"/>
      <c r="D149" s="36"/>
      <c r="E149" s="36"/>
      <c r="F149" s="183"/>
      <c r="G149" s="312"/>
      <c r="H149" s="312"/>
    </row>
    <row r="150" spans="1:8" ht="12.75">
      <c r="A150" s="35"/>
      <c r="B150" s="36"/>
      <c r="C150" s="39" t="s">
        <v>47</v>
      </c>
      <c r="D150" s="58" t="s">
        <v>48</v>
      </c>
      <c r="E150" s="40"/>
      <c r="F150" s="40"/>
      <c r="G150" s="311">
        <f>SUM(G151,G160)</f>
        <v>1229836</v>
      </c>
      <c r="H150" s="311">
        <f>SUM(H160+H151)</f>
        <v>1057983</v>
      </c>
    </row>
    <row r="151" spans="1:8" ht="12.75">
      <c r="A151" s="35"/>
      <c r="B151" s="36"/>
      <c r="C151" s="39"/>
      <c r="D151" s="298" t="s">
        <v>308</v>
      </c>
      <c r="E151" s="303" t="s">
        <v>269</v>
      </c>
      <c r="F151" s="40"/>
      <c r="G151" s="311">
        <f>SUM(G152:G157)</f>
        <v>470559</v>
      </c>
      <c r="H151" s="311">
        <f>SUM(H152:H158)</f>
        <v>404559</v>
      </c>
    </row>
    <row r="152" spans="1:8" s="100" customFormat="1" ht="12.75">
      <c r="A152" s="96"/>
      <c r="B152" s="97"/>
      <c r="C152" s="97"/>
      <c r="D152" s="97"/>
      <c r="E152" s="140">
        <v>1</v>
      </c>
      <c r="F152" s="77" t="s">
        <v>185</v>
      </c>
      <c r="G152" s="317">
        <v>0</v>
      </c>
      <c r="H152" s="317">
        <v>0</v>
      </c>
    </row>
    <row r="153" spans="1:8" s="100" customFormat="1" ht="12.75">
      <c r="A153" s="96"/>
      <c r="B153" s="97"/>
      <c r="C153" s="97"/>
      <c r="D153" s="97"/>
      <c r="E153" s="140">
        <v>2</v>
      </c>
      <c r="F153" s="77" t="s">
        <v>426</v>
      </c>
      <c r="G153" s="317">
        <v>16000</v>
      </c>
      <c r="H153" s="317">
        <v>0</v>
      </c>
    </row>
    <row r="154" spans="1:8" s="100" customFormat="1" ht="12.75">
      <c r="A154" s="96"/>
      <c r="B154" s="97"/>
      <c r="C154" s="97"/>
      <c r="D154" s="97"/>
      <c r="E154" s="140">
        <v>3</v>
      </c>
      <c r="F154" s="77" t="s">
        <v>268</v>
      </c>
      <c r="G154" s="317">
        <v>432129</v>
      </c>
      <c r="H154" s="317">
        <v>397129</v>
      </c>
    </row>
    <row r="155" spans="1:8" s="100" customFormat="1" ht="12.75">
      <c r="A155" s="96"/>
      <c r="B155" s="97"/>
      <c r="C155" s="97"/>
      <c r="D155" s="97"/>
      <c r="E155" s="140">
        <v>4</v>
      </c>
      <c r="F155" s="77" t="s">
        <v>495</v>
      </c>
      <c r="G155" s="317">
        <v>5000</v>
      </c>
      <c r="H155" s="317">
        <v>5000</v>
      </c>
    </row>
    <row r="156" spans="1:8" s="100" customFormat="1" ht="12.75">
      <c r="A156" s="96"/>
      <c r="B156" s="97"/>
      <c r="C156" s="97"/>
      <c r="D156" s="97"/>
      <c r="E156" s="140">
        <v>5</v>
      </c>
      <c r="F156" s="77" t="s">
        <v>496</v>
      </c>
      <c r="G156" s="317">
        <v>15000</v>
      </c>
      <c r="H156" s="317">
        <v>0</v>
      </c>
    </row>
    <row r="157" spans="1:8" s="100" customFormat="1" ht="12.75">
      <c r="A157" s="96"/>
      <c r="B157" s="97"/>
      <c r="C157" s="97"/>
      <c r="D157" s="97"/>
      <c r="E157" s="140">
        <v>6</v>
      </c>
      <c r="F157" s="77" t="s">
        <v>189</v>
      </c>
      <c r="G157" s="317">
        <v>2430</v>
      </c>
      <c r="H157" s="317">
        <v>2430</v>
      </c>
    </row>
    <row r="158" spans="1:8" s="100" customFormat="1" ht="12.75">
      <c r="A158" s="96"/>
      <c r="B158" s="97"/>
      <c r="C158" s="97"/>
      <c r="D158" s="97"/>
      <c r="E158" s="108" t="s">
        <v>49</v>
      </c>
      <c r="F158" s="306" t="s">
        <v>627</v>
      </c>
      <c r="G158" s="317"/>
      <c r="H158" s="317">
        <v>0</v>
      </c>
    </row>
    <row r="159" spans="1:8" s="100" customFormat="1" ht="12.75">
      <c r="A159" s="96"/>
      <c r="B159" s="97"/>
      <c r="C159" s="97"/>
      <c r="D159" s="97"/>
      <c r="E159" s="108"/>
      <c r="F159" s="176"/>
      <c r="G159" s="317"/>
      <c r="H159" s="317"/>
    </row>
    <row r="160" spans="1:8" s="100" customFormat="1" ht="12.75">
      <c r="A160" s="96"/>
      <c r="B160" s="97"/>
      <c r="C160" s="97"/>
      <c r="D160" s="299" t="s">
        <v>309</v>
      </c>
      <c r="E160" s="304" t="s">
        <v>270</v>
      </c>
      <c r="F160" s="305"/>
      <c r="G160" s="313">
        <f>SUM(G161:G163)</f>
        <v>759277</v>
      </c>
      <c r="H160" s="313">
        <f>SUM(H161:H165)</f>
        <v>653424</v>
      </c>
    </row>
    <row r="161" spans="1:8" s="100" customFormat="1" ht="12.75">
      <c r="A161" s="96"/>
      <c r="B161" s="97"/>
      <c r="C161" s="97"/>
      <c r="D161" s="97"/>
      <c r="E161" s="108">
        <v>1</v>
      </c>
      <c r="F161" s="306" t="s">
        <v>271</v>
      </c>
      <c r="G161" s="317">
        <v>724515</v>
      </c>
      <c r="H161" s="317">
        <v>645118</v>
      </c>
    </row>
    <row r="162" spans="1:8" s="100" customFormat="1" ht="12.75">
      <c r="A162" s="96"/>
      <c r="B162" s="97"/>
      <c r="C162" s="97"/>
      <c r="D162" s="97"/>
      <c r="E162" s="108">
        <v>2</v>
      </c>
      <c r="F162" s="306" t="s">
        <v>305</v>
      </c>
      <c r="G162" s="317">
        <v>1000</v>
      </c>
      <c r="H162" s="317">
        <v>871</v>
      </c>
    </row>
    <row r="163" spans="1:8" s="100" customFormat="1" ht="12.75">
      <c r="A163" s="96"/>
      <c r="B163" s="97"/>
      <c r="C163" s="97"/>
      <c r="D163" s="97"/>
      <c r="E163" s="140">
        <v>3</v>
      </c>
      <c r="F163" s="300" t="s">
        <v>528</v>
      </c>
      <c r="G163" s="317">
        <v>33762</v>
      </c>
      <c r="H163" s="317">
        <v>0</v>
      </c>
    </row>
    <row r="164" spans="1:8" s="100" customFormat="1" ht="12.75">
      <c r="A164" s="96"/>
      <c r="B164" s="97"/>
      <c r="C164" s="97"/>
      <c r="D164" s="97"/>
      <c r="E164" s="140">
        <v>4</v>
      </c>
      <c r="F164" s="300" t="s">
        <v>557</v>
      </c>
      <c r="G164" s="317"/>
      <c r="H164" s="317">
        <v>0</v>
      </c>
    </row>
    <row r="165" spans="1:8" s="100" customFormat="1" ht="12.75">
      <c r="A165" s="96"/>
      <c r="B165" s="97"/>
      <c r="C165" s="97"/>
      <c r="D165" s="97"/>
      <c r="E165" s="140">
        <v>5</v>
      </c>
      <c r="F165" s="300" t="s">
        <v>607</v>
      </c>
      <c r="G165" s="317"/>
      <c r="H165" s="317">
        <v>7435</v>
      </c>
    </row>
    <row r="166" spans="1:8" ht="12.75">
      <c r="A166" s="35"/>
      <c r="B166" s="36"/>
      <c r="C166" s="36"/>
      <c r="D166" s="97"/>
      <c r="E166" s="97"/>
      <c r="F166" s="97"/>
      <c r="G166" s="312"/>
      <c r="H166" s="312"/>
    </row>
    <row r="167" spans="1:8" ht="12.75">
      <c r="A167" s="35"/>
      <c r="B167" s="36"/>
      <c r="C167" s="660" t="s">
        <v>49</v>
      </c>
      <c r="D167" s="40" t="s">
        <v>50</v>
      </c>
      <c r="E167" s="40"/>
      <c r="F167" s="40"/>
      <c r="G167" s="313">
        <v>30000</v>
      </c>
      <c r="H167" s="313">
        <v>75540</v>
      </c>
    </row>
    <row r="168" spans="1:8" ht="13.5" thickBot="1">
      <c r="A168" s="46"/>
      <c r="B168" s="47"/>
      <c r="C168" s="618"/>
      <c r="D168" s="151"/>
      <c r="E168" s="151"/>
      <c r="F168" s="151"/>
      <c r="G168" s="659"/>
      <c r="H168" s="659"/>
    </row>
    <row r="169" spans="1:8" s="30" customFormat="1" ht="13.5" thickBot="1">
      <c r="A169" s="44"/>
      <c r="B169" s="33" t="s">
        <v>51</v>
      </c>
      <c r="C169" s="34"/>
      <c r="D169" s="34"/>
      <c r="E169" s="34"/>
      <c r="F169" s="34"/>
      <c r="G169" s="310">
        <f>SUM(G171+G184)</f>
        <v>2573</v>
      </c>
      <c r="H169" s="310">
        <f>SUM(H171+H184)</f>
        <v>3026</v>
      </c>
    </row>
    <row r="170" spans="1:8" s="30" customFormat="1" ht="12.75">
      <c r="A170" s="197"/>
      <c r="B170" s="198"/>
      <c r="C170" s="198"/>
      <c r="D170" s="198"/>
      <c r="E170" s="198"/>
      <c r="F170" s="198"/>
      <c r="G170" s="323"/>
      <c r="H170" s="323"/>
    </row>
    <row r="171" spans="1:8" ht="12.75">
      <c r="A171" s="241"/>
      <c r="B171" s="242" t="s">
        <v>52</v>
      </c>
      <c r="C171" s="243"/>
      <c r="D171" s="243"/>
      <c r="E171" s="243"/>
      <c r="F171" s="243"/>
      <c r="G171" s="324">
        <f>SUM(G173+G181)</f>
        <v>1485</v>
      </c>
      <c r="H171" s="324">
        <f>SUM(H173+H181)</f>
        <v>1783</v>
      </c>
    </row>
    <row r="172" spans="1:8" ht="12.75">
      <c r="A172" s="35"/>
      <c r="B172" s="36"/>
      <c r="C172" s="36"/>
      <c r="D172" s="36"/>
      <c r="E172" s="36"/>
      <c r="F172" s="36"/>
      <c r="G172" s="312"/>
      <c r="H172" s="312"/>
    </row>
    <row r="173" spans="1:8" ht="12.75">
      <c r="A173" s="35"/>
      <c r="B173" s="36"/>
      <c r="C173" s="39" t="s">
        <v>3</v>
      </c>
      <c r="D173" s="40" t="s">
        <v>4</v>
      </c>
      <c r="E173" s="41"/>
      <c r="F173" s="41"/>
      <c r="G173" s="313">
        <f>SUM(G174:G178)</f>
        <v>1485</v>
      </c>
      <c r="H173" s="313">
        <f>SUM(H174:H178)</f>
        <v>1783</v>
      </c>
    </row>
    <row r="174" spans="1:8" ht="12.75">
      <c r="A174" s="35"/>
      <c r="B174" s="36"/>
      <c r="C174" s="36"/>
      <c r="D174" s="42" t="s">
        <v>19</v>
      </c>
      <c r="E174" s="38" t="s">
        <v>53</v>
      </c>
      <c r="F174" s="38"/>
      <c r="G174" s="312">
        <v>70</v>
      </c>
      <c r="H174" s="312">
        <v>70</v>
      </c>
    </row>
    <row r="175" spans="1:8" ht="12.75">
      <c r="A175" s="35"/>
      <c r="B175" s="36"/>
      <c r="C175" s="36"/>
      <c r="D175" s="42" t="s">
        <v>21</v>
      </c>
      <c r="E175" s="38" t="s">
        <v>22</v>
      </c>
      <c r="F175" s="38"/>
      <c r="G175" s="312">
        <v>50</v>
      </c>
      <c r="H175" s="312">
        <v>50</v>
      </c>
    </row>
    <row r="176" spans="1:8" ht="12.75">
      <c r="A176" s="35"/>
      <c r="B176" s="36"/>
      <c r="C176" s="36"/>
      <c r="D176" s="42" t="s">
        <v>14</v>
      </c>
      <c r="E176" s="38" t="s">
        <v>5</v>
      </c>
      <c r="F176" s="38"/>
      <c r="G176" s="312">
        <v>990</v>
      </c>
      <c r="H176" s="312">
        <v>1288</v>
      </c>
    </row>
    <row r="177" spans="1:8" ht="12.75">
      <c r="A177" s="35"/>
      <c r="B177" s="36"/>
      <c r="C177" s="36"/>
      <c r="D177" s="593" t="s">
        <v>81</v>
      </c>
      <c r="E177" s="77" t="s">
        <v>82</v>
      </c>
      <c r="F177" s="38"/>
      <c r="G177" s="312">
        <v>75</v>
      </c>
      <c r="H177" s="312">
        <v>75</v>
      </c>
    </row>
    <row r="178" spans="1:8" ht="12.75">
      <c r="A178" s="35"/>
      <c r="B178" s="36"/>
      <c r="C178" s="36"/>
      <c r="D178" s="73" t="s">
        <v>23</v>
      </c>
      <c r="E178" s="38" t="s">
        <v>178</v>
      </c>
      <c r="F178" s="38"/>
      <c r="G178" s="312">
        <v>300</v>
      </c>
      <c r="H178" s="312">
        <v>300</v>
      </c>
    </row>
    <row r="179" spans="1:8" ht="12.75">
      <c r="A179" s="35"/>
      <c r="B179" s="36"/>
      <c r="C179" s="36"/>
      <c r="D179" s="42" t="s">
        <v>176</v>
      </c>
      <c r="E179" s="38" t="s">
        <v>177</v>
      </c>
      <c r="F179" s="38"/>
      <c r="G179" s="312"/>
      <c r="H179" s="312"/>
    </row>
    <row r="180" spans="1:8" ht="12.75">
      <c r="A180" s="35"/>
      <c r="B180" s="36"/>
      <c r="C180" s="36"/>
      <c r="D180" s="36"/>
      <c r="E180" s="36"/>
      <c r="F180" s="36"/>
      <c r="G180" s="312"/>
      <c r="H180" s="312"/>
    </row>
    <row r="181" spans="1:8" s="107" customFormat="1" ht="12.75">
      <c r="A181" s="106"/>
      <c r="B181" s="58"/>
      <c r="C181" s="39" t="s">
        <v>7</v>
      </c>
      <c r="D181" s="40" t="s">
        <v>8</v>
      </c>
      <c r="E181" s="40"/>
      <c r="F181" s="40"/>
      <c r="G181" s="313"/>
      <c r="H181" s="313"/>
    </row>
    <row r="182" spans="1:8" ht="12.75">
      <c r="A182" s="35"/>
      <c r="B182" s="36"/>
      <c r="C182" s="36"/>
      <c r="D182" s="42" t="s">
        <v>9</v>
      </c>
      <c r="E182" s="38" t="s">
        <v>10</v>
      </c>
      <c r="F182" s="38"/>
      <c r="G182" s="312"/>
      <c r="H182" s="312"/>
    </row>
    <row r="183" spans="1:8" ht="12.75">
      <c r="A183" s="35"/>
      <c r="B183" s="36"/>
      <c r="C183" s="36"/>
      <c r="D183" s="36"/>
      <c r="E183" s="36"/>
      <c r="F183" s="36"/>
      <c r="G183" s="312"/>
      <c r="H183" s="312"/>
    </row>
    <row r="184" spans="1:8" ht="12.75">
      <c r="A184" s="244"/>
      <c r="B184" s="242" t="s">
        <v>54</v>
      </c>
      <c r="C184" s="243"/>
      <c r="D184" s="243"/>
      <c r="E184" s="243"/>
      <c r="F184" s="243"/>
      <c r="G184" s="324">
        <f>SUM(G186+G191)</f>
        <v>1088</v>
      </c>
      <c r="H184" s="324">
        <f>SUM(H186+H191)</f>
        <v>1243</v>
      </c>
    </row>
    <row r="185" spans="1:8" ht="12.75">
      <c r="A185" s="35"/>
      <c r="B185" s="36"/>
      <c r="C185" s="36"/>
      <c r="D185" s="36"/>
      <c r="E185" s="36"/>
      <c r="F185" s="36"/>
      <c r="G185" s="312"/>
      <c r="H185" s="312"/>
    </row>
    <row r="186" spans="1:8" s="107" customFormat="1" ht="12.75">
      <c r="A186" s="106"/>
      <c r="B186" s="58"/>
      <c r="C186" s="39" t="s">
        <v>3</v>
      </c>
      <c r="D186" s="40" t="s">
        <v>4</v>
      </c>
      <c r="E186" s="58"/>
      <c r="F186" s="58"/>
      <c r="G186" s="313">
        <f>SUM(G187:G190)</f>
        <v>1088</v>
      </c>
      <c r="H186" s="313">
        <f>SUM(H187:H190)</f>
        <v>1243</v>
      </c>
    </row>
    <row r="187" spans="1:8" ht="12.75">
      <c r="A187" s="35"/>
      <c r="B187" s="36"/>
      <c r="C187" s="36"/>
      <c r="D187" s="42" t="s">
        <v>19</v>
      </c>
      <c r="E187" s="38" t="s">
        <v>53</v>
      </c>
      <c r="F187" s="38"/>
      <c r="G187" s="312">
        <v>445</v>
      </c>
      <c r="H187" s="312">
        <v>445</v>
      </c>
    </row>
    <row r="188" spans="1:8" ht="12.75">
      <c r="A188" s="35"/>
      <c r="B188" s="36"/>
      <c r="C188" s="36"/>
      <c r="D188" s="42" t="s">
        <v>21</v>
      </c>
      <c r="E188" s="38" t="s">
        <v>22</v>
      </c>
      <c r="F188" s="38"/>
      <c r="G188" s="312">
        <v>78</v>
      </c>
      <c r="H188" s="312">
        <v>78</v>
      </c>
    </row>
    <row r="189" spans="1:8" ht="12.75">
      <c r="A189" s="35"/>
      <c r="B189" s="36"/>
      <c r="C189" s="36"/>
      <c r="D189" s="42" t="s">
        <v>14</v>
      </c>
      <c r="E189" s="38" t="s">
        <v>225</v>
      </c>
      <c r="F189" s="38"/>
      <c r="G189" s="312">
        <v>565</v>
      </c>
      <c r="H189" s="312">
        <v>720</v>
      </c>
    </row>
    <row r="190" spans="1:8" ht="12.75">
      <c r="A190" s="35"/>
      <c r="B190" s="36"/>
      <c r="C190" s="36"/>
      <c r="D190" s="42" t="s">
        <v>23</v>
      </c>
      <c r="E190" s="38" t="s">
        <v>36</v>
      </c>
      <c r="F190" s="38"/>
      <c r="G190" s="312"/>
      <c r="H190" s="312"/>
    </row>
    <row r="191" spans="1:8" s="107" customFormat="1" ht="12.75">
      <c r="A191" s="106"/>
      <c r="B191" s="58"/>
      <c r="C191" s="39" t="s">
        <v>7</v>
      </c>
      <c r="D191" s="40" t="s">
        <v>8</v>
      </c>
      <c r="E191" s="40"/>
      <c r="F191" s="40"/>
      <c r="G191" s="313"/>
      <c r="H191" s="313"/>
    </row>
    <row r="192" spans="1:8" ht="12.75">
      <c r="A192" s="35"/>
      <c r="B192" s="36"/>
      <c r="C192" s="36"/>
      <c r="D192" s="42" t="s">
        <v>9</v>
      </c>
      <c r="E192" s="38" t="s">
        <v>10</v>
      </c>
      <c r="F192" s="38"/>
      <c r="G192" s="312"/>
      <c r="H192" s="312"/>
    </row>
    <row r="193" spans="1:8" ht="13.5" thickBot="1">
      <c r="A193" s="46"/>
      <c r="B193" s="47"/>
      <c r="C193" s="47"/>
      <c r="D193" s="47"/>
      <c r="E193" s="47"/>
      <c r="F193" s="47"/>
      <c r="G193" s="316"/>
      <c r="H193" s="316"/>
    </row>
    <row r="194" spans="1:8" ht="13.5" thickBot="1">
      <c r="A194" s="27"/>
      <c r="B194" s="28"/>
      <c r="C194" s="28"/>
      <c r="D194" s="28"/>
      <c r="E194" s="28"/>
      <c r="F194" s="28"/>
      <c r="G194" s="318"/>
      <c r="H194" s="318"/>
    </row>
    <row r="195" spans="1:8" s="30" customFormat="1" ht="13.5" thickBot="1">
      <c r="A195" s="44"/>
      <c r="B195" s="33" t="s">
        <v>56</v>
      </c>
      <c r="C195" s="34"/>
      <c r="D195" s="34"/>
      <c r="E195" s="34"/>
      <c r="F195" s="34"/>
      <c r="G195" s="310">
        <f>SUM(G197+G205)</f>
        <v>28139</v>
      </c>
      <c r="H195" s="310">
        <f>SUM(H197+H205)</f>
        <v>27940</v>
      </c>
    </row>
    <row r="196" spans="1:8" s="30" customFormat="1" ht="12.75">
      <c r="A196" s="197"/>
      <c r="B196" s="198"/>
      <c r="C196" s="198"/>
      <c r="D196" s="198"/>
      <c r="E196" s="198"/>
      <c r="F196" s="198"/>
      <c r="G196" s="323"/>
      <c r="H196" s="323"/>
    </row>
    <row r="197" spans="1:8" ht="12.75">
      <c r="A197" s="31"/>
      <c r="B197" s="29"/>
      <c r="C197" s="39" t="s">
        <v>3</v>
      </c>
      <c r="D197" s="40" t="s">
        <v>4</v>
      </c>
      <c r="E197" s="41"/>
      <c r="F197" s="41"/>
      <c r="G197" s="313">
        <f>SUM(G198+G199+G200+G201+G202)</f>
        <v>28139</v>
      </c>
      <c r="H197" s="313">
        <f>SUM(H198+H199+H200+H201+H202)</f>
        <v>27940</v>
      </c>
    </row>
    <row r="198" spans="1:8" ht="12.75">
      <c r="A198" s="35"/>
      <c r="B198" s="36"/>
      <c r="C198" s="36"/>
      <c r="D198" s="42" t="s">
        <v>19</v>
      </c>
      <c r="E198" s="38" t="s">
        <v>53</v>
      </c>
      <c r="F198" s="38"/>
      <c r="G198" s="312">
        <v>16963</v>
      </c>
      <c r="H198" s="312">
        <v>16738</v>
      </c>
    </row>
    <row r="199" spans="1:8" ht="12.75">
      <c r="A199" s="35"/>
      <c r="B199" s="36"/>
      <c r="C199" s="36"/>
      <c r="D199" s="42" t="s">
        <v>21</v>
      </c>
      <c r="E199" s="38" t="s">
        <v>22</v>
      </c>
      <c r="F199" s="38"/>
      <c r="G199" s="312">
        <v>4894</v>
      </c>
      <c r="H199" s="312">
        <v>4794</v>
      </c>
    </row>
    <row r="200" spans="1:8" ht="12.75">
      <c r="A200" s="35"/>
      <c r="B200" s="36"/>
      <c r="C200" s="36"/>
      <c r="D200" s="42" t="s">
        <v>14</v>
      </c>
      <c r="E200" s="38" t="s">
        <v>5</v>
      </c>
      <c r="F200" s="38"/>
      <c r="G200" s="312">
        <v>3782</v>
      </c>
      <c r="H200" s="312">
        <v>3908</v>
      </c>
    </row>
    <row r="201" spans="1:8" ht="12.75">
      <c r="A201" s="35"/>
      <c r="B201" s="36"/>
      <c r="C201" s="36"/>
      <c r="D201" s="42" t="s">
        <v>23</v>
      </c>
      <c r="E201" s="38" t="s">
        <v>36</v>
      </c>
      <c r="F201" s="38"/>
      <c r="G201" s="312">
        <v>2500</v>
      </c>
      <c r="H201" s="312">
        <v>2500</v>
      </c>
    </row>
    <row r="202" spans="1:8" ht="12.75">
      <c r="A202" s="35"/>
      <c r="B202" s="36"/>
      <c r="C202" s="36"/>
      <c r="D202" s="73" t="s">
        <v>176</v>
      </c>
      <c r="E202" s="38" t="s">
        <v>300</v>
      </c>
      <c r="F202" s="302"/>
      <c r="G202" s="312">
        <f>SUM(G203)</f>
        <v>0</v>
      </c>
      <c r="H202" s="312">
        <f>SUM(H203)</f>
        <v>0</v>
      </c>
    </row>
    <row r="203" spans="1:8" ht="12.75">
      <c r="A203" s="35"/>
      <c r="B203" s="36"/>
      <c r="C203" s="36"/>
      <c r="D203" s="73"/>
      <c r="E203" s="79"/>
      <c r="F203" s="50"/>
      <c r="G203" s="312"/>
      <c r="H203" s="312"/>
    </row>
    <row r="204" spans="1:8" ht="12.75">
      <c r="A204" s="35"/>
      <c r="B204" s="36"/>
      <c r="C204" s="36"/>
      <c r="D204" s="36"/>
      <c r="E204" s="36"/>
      <c r="F204" s="36"/>
      <c r="G204" s="312"/>
      <c r="H204" s="312"/>
    </row>
    <row r="205" spans="1:8" ht="12.75">
      <c r="A205" s="35"/>
      <c r="B205" s="36"/>
      <c r="C205" s="39" t="s">
        <v>7</v>
      </c>
      <c r="D205" s="40" t="s">
        <v>8</v>
      </c>
      <c r="E205" s="41"/>
      <c r="F205" s="41"/>
      <c r="G205" s="313">
        <f>SUM(G206+G208)</f>
        <v>0</v>
      </c>
      <c r="H205" s="313">
        <f>SUM(H206+H208)</f>
        <v>0</v>
      </c>
    </row>
    <row r="206" spans="1:8" ht="12.75">
      <c r="A206" s="35"/>
      <c r="B206" s="36"/>
      <c r="C206" s="36"/>
      <c r="D206" s="42" t="s">
        <v>9</v>
      </c>
      <c r="E206" s="38" t="s">
        <v>10</v>
      </c>
      <c r="F206" s="38"/>
      <c r="G206" s="312">
        <v>0</v>
      </c>
      <c r="H206" s="312">
        <v>0</v>
      </c>
    </row>
    <row r="207" spans="1:8" ht="12.75">
      <c r="A207" s="35"/>
      <c r="B207" s="36"/>
      <c r="C207" s="36"/>
      <c r="D207" s="36"/>
      <c r="E207" s="43"/>
      <c r="F207" s="54"/>
      <c r="G207" s="312"/>
      <c r="H207" s="312"/>
    </row>
    <row r="208" spans="1:8" ht="12.75">
      <c r="A208" s="35"/>
      <c r="B208" s="36"/>
      <c r="C208" s="36"/>
      <c r="D208" s="42" t="s">
        <v>26</v>
      </c>
      <c r="E208" s="41" t="s">
        <v>38</v>
      </c>
      <c r="F208" s="602"/>
      <c r="G208" s="312">
        <v>0</v>
      </c>
      <c r="H208" s="312">
        <v>0</v>
      </c>
    </row>
    <row r="209" spans="1:8" ht="13.5" thickBot="1">
      <c r="A209" s="35"/>
      <c r="B209" s="36"/>
      <c r="C209" s="36"/>
      <c r="D209" s="36"/>
      <c r="E209" s="36"/>
      <c r="F209" s="36"/>
      <c r="G209" s="314"/>
      <c r="H209" s="314"/>
    </row>
    <row r="210" spans="1:8" s="30" customFormat="1" ht="13.5" thickBot="1">
      <c r="A210" s="44"/>
      <c r="B210" s="33" t="s">
        <v>58</v>
      </c>
      <c r="C210" s="34"/>
      <c r="D210" s="34"/>
      <c r="E210" s="34"/>
      <c r="F210" s="34"/>
      <c r="G210" s="310">
        <f>SUM(G212,G216)</f>
        <v>236</v>
      </c>
      <c r="H210" s="310">
        <f>SUM(H212,H216)</f>
        <v>436</v>
      </c>
    </row>
    <row r="211" spans="1:8" s="30" customFormat="1" ht="12.75">
      <c r="A211" s="31"/>
      <c r="B211" s="29"/>
      <c r="C211" s="29"/>
      <c r="D211" s="29"/>
      <c r="E211" s="29"/>
      <c r="F211" s="29"/>
      <c r="G211" s="325"/>
      <c r="H211" s="325"/>
    </row>
    <row r="212" spans="1:8" ht="12.75">
      <c r="A212" s="31"/>
      <c r="B212" s="29"/>
      <c r="C212" s="39" t="s">
        <v>3</v>
      </c>
      <c r="D212" s="40" t="s">
        <v>4</v>
      </c>
      <c r="E212" s="41"/>
      <c r="F212" s="41"/>
      <c r="G212" s="313">
        <f>SUM(G213)</f>
        <v>236</v>
      </c>
      <c r="H212" s="313">
        <f>SUM(H213)</f>
        <v>436</v>
      </c>
    </row>
    <row r="213" spans="1:8" ht="12.75">
      <c r="A213" s="35"/>
      <c r="B213" s="36"/>
      <c r="C213" s="36"/>
      <c r="D213" s="43" t="s">
        <v>14</v>
      </c>
      <c r="E213" s="38" t="s">
        <v>5</v>
      </c>
      <c r="F213" s="38"/>
      <c r="G213" s="312">
        <v>236</v>
      </c>
      <c r="H213" s="312">
        <v>436</v>
      </c>
    </row>
    <row r="214" spans="1:8" ht="12.75">
      <c r="A214" s="35"/>
      <c r="B214" s="36"/>
      <c r="C214" s="36"/>
      <c r="D214" s="162" t="s">
        <v>230</v>
      </c>
      <c r="E214" s="38" t="s">
        <v>231</v>
      </c>
      <c r="F214" s="38"/>
      <c r="G214" s="312"/>
      <c r="H214" s="312"/>
    </row>
    <row r="215" spans="1:8" ht="12.75">
      <c r="A215" s="35"/>
      <c r="B215" s="36"/>
      <c r="C215" s="36"/>
      <c r="D215" s="36"/>
      <c r="E215" s="36"/>
      <c r="F215" s="36"/>
      <c r="G215" s="312"/>
      <c r="H215" s="312"/>
    </row>
    <row r="216" spans="1:8" s="107" customFormat="1" ht="12.75">
      <c r="A216" s="106"/>
      <c r="B216" s="58"/>
      <c r="C216" s="39" t="s">
        <v>7</v>
      </c>
      <c r="D216" s="40" t="s">
        <v>8</v>
      </c>
      <c r="E216" s="40"/>
      <c r="F216" s="40"/>
      <c r="G216" s="313">
        <f>SUM(G217)</f>
        <v>0</v>
      </c>
      <c r="H216" s="313">
        <f>SUM(H217)</f>
        <v>0</v>
      </c>
    </row>
    <row r="217" spans="1:8" ht="12.75">
      <c r="A217" s="35"/>
      <c r="B217" s="36"/>
      <c r="C217" s="36"/>
      <c r="D217" s="42" t="s">
        <v>9</v>
      </c>
      <c r="E217" s="38" t="s">
        <v>10</v>
      </c>
      <c r="F217" s="38"/>
      <c r="G217" s="317">
        <v>0</v>
      </c>
      <c r="H217" s="317">
        <v>0</v>
      </c>
    </row>
    <row r="218" spans="1:8" ht="13.5" thickBot="1">
      <c r="A218" s="35"/>
      <c r="B218" s="36"/>
      <c r="C218" s="36"/>
      <c r="D218" s="42"/>
      <c r="E218" s="36"/>
      <c r="F218" s="82"/>
      <c r="G218" s="596"/>
      <c r="H218" s="596"/>
    </row>
    <row r="219" spans="1:8" ht="13.5" thickBot="1">
      <c r="A219" s="44"/>
      <c r="B219" s="71" t="s">
        <v>301</v>
      </c>
      <c r="C219" s="71"/>
      <c r="D219" s="163"/>
      <c r="E219" s="71"/>
      <c r="F219" s="255"/>
      <c r="G219" s="310"/>
      <c r="H219" s="310">
        <f>SUM(H220)</f>
        <v>2366</v>
      </c>
    </row>
    <row r="220" spans="1:8" ht="12.75">
      <c r="A220" s="201"/>
      <c r="B220" s="202"/>
      <c r="C220" s="202" t="s">
        <v>3</v>
      </c>
      <c r="D220" s="203" t="s">
        <v>4</v>
      </c>
      <c r="E220" s="203"/>
      <c r="F220" s="204"/>
      <c r="G220" s="315"/>
      <c r="H220" s="315">
        <f>SUM(H221:H224)</f>
        <v>2366</v>
      </c>
    </row>
    <row r="221" spans="1:8" ht="12.75">
      <c r="A221" s="173"/>
      <c r="B221" s="147"/>
      <c r="C221" s="36"/>
      <c r="D221" s="174" t="s">
        <v>236</v>
      </c>
      <c r="E221" s="172" t="s">
        <v>232</v>
      </c>
      <c r="F221" s="172"/>
      <c r="G221" s="312"/>
      <c r="H221" s="312">
        <v>1040</v>
      </c>
    </row>
    <row r="222" spans="1:8" ht="12.75">
      <c r="A222" s="35"/>
      <c r="B222" s="36"/>
      <c r="C222" s="36"/>
      <c r="D222" s="339" t="s">
        <v>230</v>
      </c>
      <c r="E222" s="77" t="s">
        <v>231</v>
      </c>
      <c r="F222" s="48"/>
      <c r="G222" s="312"/>
      <c r="H222" s="312">
        <v>333</v>
      </c>
    </row>
    <row r="223" spans="1:8" ht="12.75">
      <c r="A223" s="35"/>
      <c r="B223" s="36"/>
      <c r="C223" s="36"/>
      <c r="D223" s="108" t="s">
        <v>237</v>
      </c>
      <c r="E223" s="77" t="s">
        <v>5</v>
      </c>
      <c r="F223" s="48"/>
      <c r="G223" s="312"/>
      <c r="H223" s="312">
        <v>983</v>
      </c>
    </row>
    <row r="224" spans="1:8" ht="13.5" thickBot="1">
      <c r="A224" s="46"/>
      <c r="B224" s="47"/>
      <c r="C224" s="47"/>
      <c r="D224" s="178" t="s">
        <v>23</v>
      </c>
      <c r="E224" s="200" t="s">
        <v>36</v>
      </c>
      <c r="F224" s="68"/>
      <c r="G224" s="326"/>
      <c r="H224" s="326">
        <v>10</v>
      </c>
    </row>
    <row r="225" spans="1:8" s="30" customFormat="1" ht="13.5" thickBot="1">
      <c r="A225" s="44"/>
      <c r="B225" s="33" t="s">
        <v>59</v>
      </c>
      <c r="C225" s="34"/>
      <c r="D225" s="34"/>
      <c r="E225" s="34"/>
      <c r="F225" s="34"/>
      <c r="G225" s="310">
        <f>SUM(G227+G232)</f>
        <v>37434</v>
      </c>
      <c r="H225" s="310">
        <f>SUM(H227+H232)</f>
        <v>39679</v>
      </c>
    </row>
    <row r="226" spans="1:8" s="30" customFormat="1" ht="12.75">
      <c r="A226" s="31"/>
      <c r="B226" s="29"/>
      <c r="C226" s="29"/>
      <c r="D226" s="29"/>
      <c r="E226" s="29"/>
      <c r="F226" s="29"/>
      <c r="G226" s="325"/>
      <c r="H226" s="325"/>
    </row>
    <row r="227" spans="1:8" ht="12.75">
      <c r="A227" s="31"/>
      <c r="B227" s="29"/>
      <c r="C227" s="39" t="s">
        <v>3</v>
      </c>
      <c r="D227" s="40" t="s">
        <v>4</v>
      </c>
      <c r="E227" s="41"/>
      <c r="F227" s="41"/>
      <c r="G227" s="313">
        <f>SUM(G228+G229+G230)</f>
        <v>19189</v>
      </c>
      <c r="H227" s="313">
        <f>SUM(H228+H229+H230)</f>
        <v>21063</v>
      </c>
    </row>
    <row r="228" spans="1:8" ht="12.75">
      <c r="A228" s="35"/>
      <c r="B228" s="36"/>
      <c r="C228" s="36"/>
      <c r="D228" s="42" t="s">
        <v>19</v>
      </c>
      <c r="E228" s="38" t="s">
        <v>53</v>
      </c>
      <c r="F228" s="38"/>
      <c r="G228" s="312">
        <v>315</v>
      </c>
      <c r="H228" s="312">
        <v>941</v>
      </c>
    </row>
    <row r="229" spans="1:8" ht="12.75">
      <c r="A229" s="35"/>
      <c r="B229" s="36"/>
      <c r="C229" s="36"/>
      <c r="D229" s="42" t="s">
        <v>21</v>
      </c>
      <c r="E229" s="38" t="s">
        <v>22</v>
      </c>
      <c r="F229" s="38"/>
      <c r="G229" s="312">
        <v>138</v>
      </c>
      <c r="H229" s="312">
        <v>339</v>
      </c>
    </row>
    <row r="230" spans="1:8" ht="12.75">
      <c r="A230" s="35"/>
      <c r="B230" s="36"/>
      <c r="C230" s="36"/>
      <c r="D230" s="42" t="s">
        <v>14</v>
      </c>
      <c r="E230" s="38" t="s">
        <v>226</v>
      </c>
      <c r="F230" s="38"/>
      <c r="G230" s="312">
        <v>18736</v>
      </c>
      <c r="H230" s="312">
        <v>19783</v>
      </c>
    </row>
    <row r="231" spans="1:8" ht="12.75">
      <c r="A231" s="35"/>
      <c r="B231" s="36"/>
      <c r="C231" s="36"/>
      <c r="D231" s="36"/>
      <c r="E231" s="36"/>
      <c r="F231" s="36"/>
      <c r="G231" s="312"/>
      <c r="H231" s="312"/>
    </row>
    <row r="232" spans="1:8" ht="12.75">
      <c r="A232" s="35"/>
      <c r="B232" s="36"/>
      <c r="C232" s="39" t="s">
        <v>7</v>
      </c>
      <c r="D232" s="40" t="s">
        <v>8</v>
      </c>
      <c r="E232" s="41"/>
      <c r="F232" s="41"/>
      <c r="G232" s="313">
        <f>SUM(G233+G242+G245)</f>
        <v>18245</v>
      </c>
      <c r="H232" s="313">
        <f>SUM(H233+H242+H245)</f>
        <v>18616</v>
      </c>
    </row>
    <row r="233" spans="1:8" ht="12.75">
      <c r="A233" s="35"/>
      <c r="B233" s="36"/>
      <c r="C233" s="36"/>
      <c r="D233" s="42" t="s">
        <v>9</v>
      </c>
      <c r="E233" s="38" t="s">
        <v>10</v>
      </c>
      <c r="F233" s="38"/>
      <c r="G233" s="312">
        <f>SUM(G234:G239)</f>
        <v>16235</v>
      </c>
      <c r="H233" s="312">
        <f>SUM(H234:H240)</f>
        <v>16606</v>
      </c>
    </row>
    <row r="234" spans="1:8" ht="12.75">
      <c r="A234" s="35"/>
      <c r="B234" s="36"/>
      <c r="C234" s="36"/>
      <c r="D234" s="36"/>
      <c r="E234" s="43" t="s">
        <v>11</v>
      </c>
      <c r="F234" s="84" t="s">
        <v>191</v>
      </c>
      <c r="G234" s="320">
        <v>121</v>
      </c>
      <c r="H234" s="320">
        <v>121</v>
      </c>
    </row>
    <row r="235" spans="1:8" ht="12.75" customHeight="1">
      <c r="A235" s="35"/>
      <c r="B235" s="36"/>
      <c r="C235" s="36"/>
      <c r="D235" s="36"/>
      <c r="E235" s="43" t="s">
        <v>11</v>
      </c>
      <c r="F235" s="84" t="s">
        <v>476</v>
      </c>
      <c r="G235" s="320">
        <v>360</v>
      </c>
      <c r="H235" s="320">
        <v>360</v>
      </c>
    </row>
    <row r="236" spans="1:8" ht="12.75">
      <c r="A236" s="35"/>
      <c r="B236" s="36"/>
      <c r="C236" s="36"/>
      <c r="D236" s="36"/>
      <c r="E236" s="43" t="s">
        <v>57</v>
      </c>
      <c r="F236" s="84" t="s">
        <v>540</v>
      </c>
      <c r="G236" s="320">
        <v>4240</v>
      </c>
      <c r="H236" s="320">
        <v>3891</v>
      </c>
    </row>
    <row r="237" spans="1:8" ht="12.75">
      <c r="A237" s="35"/>
      <c r="B237" s="36"/>
      <c r="C237" s="36"/>
      <c r="D237" s="36"/>
      <c r="E237" s="43" t="s">
        <v>11</v>
      </c>
      <c r="F237" s="279" t="s">
        <v>478</v>
      </c>
      <c r="G237" s="320">
        <v>10000</v>
      </c>
      <c r="H237" s="320">
        <v>10000</v>
      </c>
    </row>
    <row r="238" spans="1:8" ht="12.75">
      <c r="A238" s="35"/>
      <c r="B238" s="36"/>
      <c r="C238" s="36"/>
      <c r="D238" s="36"/>
      <c r="E238" s="43" t="s">
        <v>11</v>
      </c>
      <c r="F238" s="279" t="s">
        <v>477</v>
      </c>
      <c r="G238" s="320">
        <v>664</v>
      </c>
      <c r="H238" s="320">
        <v>664</v>
      </c>
    </row>
    <row r="239" spans="1:8" ht="12.75">
      <c r="A239" s="35"/>
      <c r="B239" s="36"/>
      <c r="C239" s="36"/>
      <c r="D239" s="36"/>
      <c r="E239" s="43" t="s">
        <v>11</v>
      </c>
      <c r="F239" s="279" t="s">
        <v>516</v>
      </c>
      <c r="G239" s="320">
        <v>850</v>
      </c>
      <c r="H239" s="320">
        <v>850</v>
      </c>
    </row>
    <row r="240" spans="1:8" ht="12.75">
      <c r="A240" s="35"/>
      <c r="B240" s="36"/>
      <c r="C240" s="36"/>
      <c r="D240" s="36"/>
      <c r="E240" s="43" t="s">
        <v>11</v>
      </c>
      <c r="F240" s="279" t="s">
        <v>608</v>
      </c>
      <c r="G240" s="320"/>
      <c r="H240" s="320">
        <v>720</v>
      </c>
    </row>
    <row r="241" spans="1:8" ht="12.75">
      <c r="A241" s="35"/>
      <c r="B241" s="36"/>
      <c r="C241" s="36"/>
      <c r="D241" s="36"/>
      <c r="E241" s="43"/>
      <c r="F241" s="597"/>
      <c r="G241" s="320"/>
      <c r="H241" s="320"/>
    </row>
    <row r="242" spans="1:8" ht="12.75">
      <c r="A242" s="35"/>
      <c r="B242" s="36"/>
      <c r="C242" s="36"/>
      <c r="D242" s="98" t="s">
        <v>12</v>
      </c>
      <c r="E242" s="598" t="s">
        <v>13</v>
      </c>
      <c r="F242" s="599"/>
      <c r="G242" s="317">
        <f>SUM(G243)</f>
        <v>1510</v>
      </c>
      <c r="H242" s="317">
        <f>SUM(H243)</f>
        <v>1510</v>
      </c>
    </row>
    <row r="243" spans="1:8" ht="12.75">
      <c r="A243" s="35"/>
      <c r="B243" s="36"/>
      <c r="C243" s="36"/>
      <c r="D243" s="36"/>
      <c r="E243" s="109" t="s">
        <v>11</v>
      </c>
      <c r="F243" s="279" t="s">
        <v>479</v>
      </c>
      <c r="G243" s="320">
        <v>1510</v>
      </c>
      <c r="H243" s="320">
        <v>1510</v>
      </c>
    </row>
    <row r="244" spans="1:8" ht="12.75">
      <c r="A244" s="35"/>
      <c r="B244" s="36"/>
      <c r="C244" s="36"/>
      <c r="D244" s="36"/>
      <c r="E244" s="43"/>
      <c r="F244" s="50"/>
      <c r="G244" s="312"/>
      <c r="H244" s="312"/>
    </row>
    <row r="245" spans="1:8" ht="12.75">
      <c r="A245" s="35"/>
      <c r="B245" s="36"/>
      <c r="C245" s="36"/>
      <c r="D245" s="42" t="s">
        <v>26</v>
      </c>
      <c r="E245" s="60" t="s">
        <v>38</v>
      </c>
      <c r="F245" s="59"/>
      <c r="G245" s="312">
        <f>SUM(G246)</f>
        <v>500</v>
      </c>
      <c r="H245" s="312">
        <f>SUM(H246)</f>
        <v>500</v>
      </c>
    </row>
    <row r="246" spans="1:8" ht="12.75">
      <c r="A246" s="35"/>
      <c r="B246" s="36"/>
      <c r="C246" s="36"/>
      <c r="D246" s="36"/>
      <c r="E246" s="43" t="s">
        <v>57</v>
      </c>
      <c r="F246" s="84" t="s">
        <v>192</v>
      </c>
      <c r="G246" s="320">
        <v>500</v>
      </c>
      <c r="H246" s="320">
        <v>500</v>
      </c>
    </row>
    <row r="247" spans="1:8" ht="12.75">
      <c r="A247" s="35"/>
      <c r="B247" s="36"/>
      <c r="C247" s="36"/>
      <c r="D247" s="36"/>
      <c r="E247" s="36"/>
      <c r="F247" s="36"/>
      <c r="G247" s="312"/>
      <c r="H247" s="312"/>
    </row>
    <row r="248" spans="1:8" ht="13.5" thickBot="1">
      <c r="A248" s="35"/>
      <c r="B248" s="36"/>
      <c r="C248" s="36"/>
      <c r="D248" s="36"/>
      <c r="E248" s="36"/>
      <c r="F248" s="36"/>
      <c r="G248" s="327"/>
      <c r="H248" s="327"/>
    </row>
    <row r="249" spans="1:8" s="30" customFormat="1" ht="13.5" thickBot="1">
      <c r="A249" s="44"/>
      <c r="B249" s="33" t="s">
        <v>60</v>
      </c>
      <c r="C249" s="34"/>
      <c r="D249" s="34"/>
      <c r="E249" s="34"/>
      <c r="F249" s="34"/>
      <c r="G249" s="310">
        <f>SUM(G251,G254)</f>
        <v>4815</v>
      </c>
      <c r="H249" s="310">
        <f>SUM(H251,H254)</f>
        <v>4815</v>
      </c>
    </row>
    <row r="250" spans="1:8" s="30" customFormat="1" ht="12.75">
      <c r="A250" s="31"/>
      <c r="B250" s="29"/>
      <c r="C250" s="29"/>
      <c r="D250" s="29"/>
      <c r="E250" s="29"/>
      <c r="F250" s="29"/>
      <c r="G250" s="325"/>
      <c r="H250" s="325"/>
    </row>
    <row r="251" spans="1:8" s="107" customFormat="1" ht="12.75">
      <c r="A251" s="106"/>
      <c r="B251" s="58"/>
      <c r="C251" s="39" t="s">
        <v>3</v>
      </c>
      <c r="D251" s="40" t="s">
        <v>4</v>
      </c>
      <c r="E251" s="40"/>
      <c r="F251" s="40"/>
      <c r="G251" s="313"/>
      <c r="H251" s="313"/>
    </row>
    <row r="252" spans="1:8" ht="12.75">
      <c r="A252" s="35"/>
      <c r="B252" s="36"/>
      <c r="C252" s="36"/>
      <c r="D252" s="42" t="s">
        <v>14</v>
      </c>
      <c r="E252" s="38" t="s">
        <v>5</v>
      </c>
      <c r="F252" s="38"/>
      <c r="G252" s="312"/>
      <c r="H252" s="312"/>
    </row>
    <row r="253" spans="1:8" ht="12.75">
      <c r="A253" s="35"/>
      <c r="B253" s="36"/>
      <c r="C253" s="36"/>
      <c r="D253" s="36"/>
      <c r="E253" s="36"/>
      <c r="F253" s="36"/>
      <c r="G253" s="312"/>
      <c r="H253" s="312"/>
    </row>
    <row r="254" spans="1:8" s="107" customFormat="1" ht="12.75">
      <c r="A254" s="106"/>
      <c r="B254" s="58"/>
      <c r="C254" s="39" t="s">
        <v>7</v>
      </c>
      <c r="D254" s="40" t="s">
        <v>8</v>
      </c>
      <c r="E254" s="40"/>
      <c r="F254" s="40"/>
      <c r="G254" s="313">
        <f>SUM(G255,G258)</f>
        <v>4815</v>
      </c>
      <c r="H254" s="313">
        <f>SUM(H255,H258)</f>
        <v>4815</v>
      </c>
    </row>
    <row r="255" spans="1:8" ht="12.75">
      <c r="A255" s="35"/>
      <c r="B255" s="36"/>
      <c r="C255" s="36"/>
      <c r="D255" s="42" t="s">
        <v>9</v>
      </c>
      <c r="E255" s="38" t="s">
        <v>10</v>
      </c>
      <c r="F255" s="38"/>
      <c r="G255" s="312">
        <f>SUM(G256:G256)</f>
        <v>4815</v>
      </c>
      <c r="H255" s="312">
        <f>SUM(H256:H256)</f>
        <v>4815</v>
      </c>
    </row>
    <row r="256" spans="1:8" ht="12.75">
      <c r="A256" s="35"/>
      <c r="B256" s="36"/>
      <c r="C256" s="36"/>
      <c r="D256" s="42"/>
      <c r="E256" s="43" t="s">
        <v>11</v>
      </c>
      <c r="F256" s="104" t="s">
        <v>306</v>
      </c>
      <c r="G256" s="320">
        <v>4815</v>
      </c>
      <c r="H256" s="320">
        <v>4815</v>
      </c>
    </row>
    <row r="257" spans="1:8" ht="12.75">
      <c r="A257" s="35"/>
      <c r="B257" s="36"/>
      <c r="C257" s="36"/>
      <c r="D257" s="42"/>
      <c r="E257" s="79"/>
      <c r="F257" s="104"/>
      <c r="G257" s="312"/>
      <c r="H257" s="312"/>
    </row>
    <row r="258" spans="1:8" ht="12.75">
      <c r="A258" s="35"/>
      <c r="B258" s="36"/>
      <c r="C258" s="36"/>
      <c r="D258" s="37" t="s">
        <v>26</v>
      </c>
      <c r="E258" s="240" t="s">
        <v>38</v>
      </c>
      <c r="F258" s="104"/>
      <c r="G258" s="312"/>
      <c r="H258" s="312"/>
    </row>
    <row r="259" spans="1:8" ht="13.5" thickBot="1">
      <c r="A259" s="46"/>
      <c r="B259" s="47"/>
      <c r="C259" s="47"/>
      <c r="D259" s="47"/>
      <c r="E259" s="606"/>
      <c r="F259" s="209"/>
      <c r="G259" s="316"/>
      <c r="H259" s="316"/>
    </row>
    <row r="260" spans="1:8" s="30" customFormat="1" ht="13.5" thickBot="1">
      <c r="A260" s="44"/>
      <c r="B260" s="33" t="s">
        <v>61</v>
      </c>
      <c r="C260" s="34"/>
      <c r="D260" s="34"/>
      <c r="E260" s="34"/>
      <c r="F260" s="34"/>
      <c r="G260" s="310">
        <f>SUM(G262,G265)</f>
        <v>58215</v>
      </c>
      <c r="H260" s="310">
        <f>SUM(H262,H265)</f>
        <v>59462</v>
      </c>
    </row>
    <row r="261" spans="1:8" s="30" customFormat="1" ht="12.75">
      <c r="A261" s="197"/>
      <c r="B261" s="198"/>
      <c r="C261" s="198"/>
      <c r="D261" s="198"/>
      <c r="E261" s="198"/>
      <c r="F261" s="198"/>
      <c r="G261" s="323"/>
      <c r="H261" s="323"/>
    </row>
    <row r="262" spans="1:8" ht="12.75">
      <c r="A262" s="31"/>
      <c r="B262" s="29"/>
      <c r="C262" s="39" t="s">
        <v>3</v>
      </c>
      <c r="D262" s="40" t="s">
        <v>4</v>
      </c>
      <c r="E262" s="41"/>
      <c r="F262" s="41"/>
      <c r="G262" s="313">
        <f>SUM(G263)</f>
        <v>52450</v>
      </c>
      <c r="H262" s="313">
        <f>SUM(H263)</f>
        <v>53697</v>
      </c>
    </row>
    <row r="263" spans="1:8" ht="12.75">
      <c r="A263" s="35"/>
      <c r="B263" s="36"/>
      <c r="C263" s="36"/>
      <c r="D263" s="42" t="s">
        <v>14</v>
      </c>
      <c r="E263" s="38" t="s">
        <v>5</v>
      </c>
      <c r="F263" s="38"/>
      <c r="G263" s="312">
        <v>52450</v>
      </c>
      <c r="H263" s="312">
        <v>53697</v>
      </c>
    </row>
    <row r="264" spans="1:8" ht="12.75">
      <c r="A264" s="35"/>
      <c r="B264" s="36"/>
      <c r="C264" s="36"/>
      <c r="D264" s="36"/>
      <c r="E264" s="36"/>
      <c r="F264" s="36"/>
      <c r="G264" s="312"/>
      <c r="H264" s="312"/>
    </row>
    <row r="265" spans="1:8" ht="12.75">
      <c r="A265" s="35"/>
      <c r="B265" s="36"/>
      <c r="C265" s="39" t="s">
        <v>7</v>
      </c>
      <c r="D265" s="40" t="s">
        <v>8</v>
      </c>
      <c r="E265" s="41"/>
      <c r="F265" s="41"/>
      <c r="G265" s="313">
        <f>SUM(G266)</f>
        <v>5765</v>
      </c>
      <c r="H265" s="313">
        <f>SUM(H266)</f>
        <v>5765</v>
      </c>
    </row>
    <row r="266" spans="1:8" ht="12.75">
      <c r="A266" s="35"/>
      <c r="B266" s="36"/>
      <c r="C266" s="36"/>
      <c r="D266" s="42" t="s">
        <v>9</v>
      </c>
      <c r="E266" s="38" t="s">
        <v>10</v>
      </c>
      <c r="F266" s="38"/>
      <c r="G266" s="312">
        <f>SUM(G267:G268)</f>
        <v>5765</v>
      </c>
      <c r="H266" s="312">
        <f>SUM(H267:H268)</f>
        <v>5765</v>
      </c>
    </row>
    <row r="267" spans="1:8" ht="12.75">
      <c r="A267" s="35"/>
      <c r="B267" s="36"/>
      <c r="C267" s="36"/>
      <c r="D267" s="42"/>
      <c r="E267" s="43" t="s">
        <v>11</v>
      </c>
      <c r="F267" s="84" t="s">
        <v>193</v>
      </c>
      <c r="G267" s="320">
        <v>4765</v>
      </c>
      <c r="H267" s="320">
        <v>4765</v>
      </c>
    </row>
    <row r="268" spans="1:8" ht="12.75">
      <c r="A268" s="35"/>
      <c r="B268" s="36"/>
      <c r="C268" s="36"/>
      <c r="D268" s="42"/>
      <c r="E268" s="43" t="s">
        <v>11</v>
      </c>
      <c r="F268" s="279" t="s">
        <v>316</v>
      </c>
      <c r="G268" s="320">
        <v>1000</v>
      </c>
      <c r="H268" s="320">
        <v>1000</v>
      </c>
    </row>
    <row r="269" spans="1:8" ht="13.5" thickBot="1">
      <c r="A269" s="35"/>
      <c r="B269" s="36"/>
      <c r="C269" s="36"/>
      <c r="D269" s="42"/>
      <c r="E269" s="43"/>
      <c r="F269" s="50"/>
      <c r="G269" s="312"/>
      <c r="H269" s="312"/>
    </row>
    <row r="270" spans="1:8" ht="13.5" hidden="1" thickBot="1">
      <c r="A270" s="35"/>
      <c r="B270" s="36"/>
      <c r="C270" s="36"/>
      <c r="D270" s="36"/>
      <c r="E270" s="36"/>
      <c r="F270" s="36"/>
      <c r="G270" s="312"/>
      <c r="H270" s="312"/>
    </row>
    <row r="271" spans="1:8" s="30" customFormat="1" ht="13.5" customHeight="1" hidden="1" thickBot="1">
      <c r="A271" s="44"/>
      <c r="B271" s="33" t="s">
        <v>62</v>
      </c>
      <c r="C271" s="34"/>
      <c r="D271" s="34"/>
      <c r="E271" s="34"/>
      <c r="F271" s="34"/>
      <c r="G271" s="328"/>
      <c r="H271" s="328"/>
    </row>
    <row r="272" spans="1:8" s="30" customFormat="1" ht="13.5" customHeight="1" hidden="1">
      <c r="A272" s="31"/>
      <c r="B272" s="29"/>
      <c r="C272" s="29"/>
      <c r="D272" s="29"/>
      <c r="E272" s="29"/>
      <c r="F272" s="29"/>
      <c r="G272" s="328"/>
      <c r="H272" s="328"/>
    </row>
    <row r="273" spans="1:8" ht="13.5" customHeight="1" hidden="1">
      <c r="A273" s="31"/>
      <c r="B273" s="29"/>
      <c r="C273" s="39" t="s">
        <v>3</v>
      </c>
      <c r="D273" s="40" t="s">
        <v>4</v>
      </c>
      <c r="E273" s="41"/>
      <c r="F273" s="41"/>
      <c r="G273" s="312"/>
      <c r="H273" s="312"/>
    </row>
    <row r="274" spans="1:8" ht="13.5" customHeight="1" hidden="1">
      <c r="A274" s="35"/>
      <c r="B274" s="36"/>
      <c r="C274" s="36"/>
      <c r="D274" s="42" t="s">
        <v>19</v>
      </c>
      <c r="E274" s="38" t="s">
        <v>53</v>
      </c>
      <c r="F274" s="38"/>
      <c r="G274" s="312"/>
      <c r="H274" s="312"/>
    </row>
    <row r="275" spans="1:8" ht="13.5" customHeight="1" hidden="1">
      <c r="A275" s="35"/>
      <c r="B275" s="36"/>
      <c r="C275" s="36"/>
      <c r="D275" s="42" t="s">
        <v>21</v>
      </c>
      <c r="E275" s="38" t="s">
        <v>22</v>
      </c>
      <c r="F275" s="38"/>
      <c r="G275" s="312"/>
      <c r="H275" s="312"/>
    </row>
    <row r="276" spans="1:8" ht="13.5" customHeight="1" hidden="1">
      <c r="A276" s="35"/>
      <c r="B276" s="36"/>
      <c r="C276" s="36"/>
      <c r="D276" s="42" t="s">
        <v>14</v>
      </c>
      <c r="E276" s="38" t="s">
        <v>5</v>
      </c>
      <c r="F276" s="38"/>
      <c r="G276" s="312"/>
      <c r="H276" s="312"/>
    </row>
    <row r="277" spans="1:8" ht="13.5" customHeight="1" hidden="1">
      <c r="A277" s="35"/>
      <c r="B277" s="36"/>
      <c r="C277" s="36"/>
      <c r="D277" s="42" t="s">
        <v>23</v>
      </c>
      <c r="E277" s="38" t="s">
        <v>24</v>
      </c>
      <c r="F277" s="38"/>
      <c r="G277" s="312"/>
      <c r="H277" s="312"/>
    </row>
    <row r="278" spans="1:8" ht="13.5" customHeight="1" hidden="1">
      <c r="A278" s="35"/>
      <c r="B278" s="36"/>
      <c r="C278" s="36"/>
      <c r="D278" s="36"/>
      <c r="E278" s="36"/>
      <c r="F278" s="36"/>
      <c r="G278" s="312"/>
      <c r="H278" s="312"/>
    </row>
    <row r="279" spans="1:8" ht="13.5" customHeight="1" hidden="1">
      <c r="A279" s="35"/>
      <c r="B279" s="36"/>
      <c r="C279" s="39" t="s">
        <v>7</v>
      </c>
      <c r="D279" s="40" t="s">
        <v>8</v>
      </c>
      <c r="E279" s="41"/>
      <c r="F279" s="41"/>
      <c r="G279" s="312"/>
      <c r="H279" s="312"/>
    </row>
    <row r="280" spans="1:8" ht="13.5" customHeight="1" hidden="1">
      <c r="A280" s="35"/>
      <c r="B280" s="36"/>
      <c r="C280" s="36"/>
      <c r="D280" s="42" t="s">
        <v>9</v>
      </c>
      <c r="E280" s="38" t="s">
        <v>10</v>
      </c>
      <c r="F280" s="38"/>
      <c r="G280" s="312"/>
      <c r="H280" s="312"/>
    </row>
    <row r="281" spans="1:8" ht="13.5" customHeight="1" hidden="1">
      <c r="A281" s="35"/>
      <c r="B281" s="36"/>
      <c r="C281" s="36"/>
      <c r="D281" s="36"/>
      <c r="E281" s="36"/>
      <c r="F281" s="36"/>
      <c r="G281" s="312"/>
      <c r="H281" s="312"/>
    </row>
    <row r="282" spans="1:8" ht="13.5" customHeight="1" hidden="1">
      <c r="A282" s="35"/>
      <c r="B282" s="36"/>
      <c r="C282" s="39" t="s">
        <v>55</v>
      </c>
      <c r="D282" s="40" t="s">
        <v>48</v>
      </c>
      <c r="E282" s="41"/>
      <c r="F282" s="41"/>
      <c r="G282" s="312"/>
      <c r="H282" s="312"/>
    </row>
    <row r="283" spans="1:8" ht="13.5" customHeight="1" hidden="1">
      <c r="A283" s="35"/>
      <c r="B283" s="36"/>
      <c r="C283" s="36"/>
      <c r="D283" s="36"/>
      <c r="E283" s="59" t="s">
        <v>63</v>
      </c>
      <c r="F283" s="41"/>
      <c r="G283" s="312"/>
      <c r="H283" s="312"/>
    </row>
    <row r="284" spans="1:8" ht="13.5" customHeight="1" hidden="1" thickBot="1">
      <c r="A284" s="35"/>
      <c r="B284" s="36"/>
      <c r="C284" s="36"/>
      <c r="D284" s="36"/>
      <c r="E284" s="36"/>
      <c r="F284" s="36"/>
      <c r="G284" s="314"/>
      <c r="H284" s="314"/>
    </row>
    <row r="285" spans="1:8" s="107" customFormat="1" ht="13.5" thickBot="1">
      <c r="A285" s="70"/>
      <c r="B285" s="71" t="s">
        <v>64</v>
      </c>
      <c r="C285" s="71"/>
      <c r="D285" s="71"/>
      <c r="E285" s="71"/>
      <c r="F285" s="71"/>
      <c r="G285" s="310">
        <f>SUM(G287)</f>
        <v>3002</v>
      </c>
      <c r="H285" s="310">
        <f>SUM(H287)</f>
        <v>3094</v>
      </c>
    </row>
    <row r="286" spans="1:8" s="30" customFormat="1" ht="12.75">
      <c r="A286" s="31"/>
      <c r="B286" s="29"/>
      <c r="C286" s="29"/>
      <c r="D286" s="29"/>
      <c r="E286" s="29"/>
      <c r="F286" s="29"/>
      <c r="G286" s="325"/>
      <c r="H286" s="325"/>
    </row>
    <row r="287" spans="1:8" ht="12.75">
      <c r="A287" s="31"/>
      <c r="B287" s="29"/>
      <c r="C287" s="39" t="s">
        <v>3</v>
      </c>
      <c r="D287" s="40" t="s">
        <v>4</v>
      </c>
      <c r="E287" s="41"/>
      <c r="F287" s="41"/>
      <c r="G287" s="313">
        <f>SUM(G288:G290)</f>
        <v>3002</v>
      </c>
      <c r="H287" s="313">
        <f>SUM(H288:H290)</f>
        <v>3094</v>
      </c>
    </row>
    <row r="288" spans="1:8" ht="12.75">
      <c r="A288" s="35"/>
      <c r="B288" s="36"/>
      <c r="C288" s="36"/>
      <c r="D288" s="42" t="s">
        <v>19</v>
      </c>
      <c r="E288" s="38" t="s">
        <v>53</v>
      </c>
      <c r="F288" s="38"/>
      <c r="G288" s="312">
        <v>66</v>
      </c>
      <c r="H288" s="312">
        <v>66</v>
      </c>
    </row>
    <row r="289" spans="1:8" ht="12.75">
      <c r="A289" s="35"/>
      <c r="B289" s="36"/>
      <c r="C289" s="36"/>
      <c r="D289" s="42" t="s">
        <v>21</v>
      </c>
      <c r="E289" s="38" t="s">
        <v>22</v>
      </c>
      <c r="F289" s="38"/>
      <c r="G289" s="312">
        <v>25</v>
      </c>
      <c r="H289" s="312">
        <v>25</v>
      </c>
    </row>
    <row r="290" spans="1:8" ht="12.75">
      <c r="A290" s="35"/>
      <c r="B290" s="36"/>
      <c r="C290" s="36"/>
      <c r="D290" s="42" t="s">
        <v>14</v>
      </c>
      <c r="E290" s="38" t="s">
        <v>5</v>
      </c>
      <c r="F290" s="38"/>
      <c r="G290" s="312">
        <v>2911</v>
      </c>
      <c r="H290" s="312">
        <v>3003</v>
      </c>
    </row>
    <row r="291" spans="1:8" ht="12.75">
      <c r="A291" s="35"/>
      <c r="B291" s="36"/>
      <c r="C291" s="36"/>
      <c r="D291" s="36"/>
      <c r="E291" s="36"/>
      <c r="F291" s="36"/>
      <c r="G291" s="314"/>
      <c r="H291" s="314"/>
    </row>
    <row r="292" spans="1:8" ht="13.5" thickBot="1">
      <c r="A292" s="46"/>
      <c r="B292" s="47"/>
      <c r="C292" s="47"/>
      <c r="D292" s="47"/>
      <c r="E292" s="47"/>
      <c r="F292" s="47"/>
      <c r="G292" s="316"/>
      <c r="H292" s="316"/>
    </row>
    <row r="293" spans="1:8" s="107" customFormat="1" ht="13.5" thickBot="1">
      <c r="A293" s="70"/>
      <c r="B293" s="71" t="s">
        <v>144</v>
      </c>
      <c r="C293" s="71"/>
      <c r="D293" s="71"/>
      <c r="E293" s="71"/>
      <c r="F293" s="71"/>
      <c r="G293" s="310">
        <f>G295</f>
        <v>77912</v>
      </c>
      <c r="H293" s="310">
        <f>H295</f>
        <v>76113</v>
      </c>
    </row>
    <row r="294" spans="1:8" s="30" customFormat="1" ht="12.75">
      <c r="A294" s="31"/>
      <c r="B294" s="29"/>
      <c r="C294" s="29"/>
      <c r="D294" s="29"/>
      <c r="E294" s="29"/>
      <c r="F294" s="29"/>
      <c r="G294" s="325"/>
      <c r="H294" s="325"/>
    </row>
    <row r="295" spans="1:8" s="107" customFormat="1" ht="12.75">
      <c r="A295" s="106"/>
      <c r="B295" s="58"/>
      <c r="C295" s="39" t="s">
        <v>3</v>
      </c>
      <c r="D295" s="40" t="s">
        <v>4</v>
      </c>
      <c r="E295" s="40"/>
      <c r="F295" s="40"/>
      <c r="G295" s="313">
        <f>SUM(G296:G299)</f>
        <v>77912</v>
      </c>
      <c r="H295" s="313">
        <f>SUM(H296:H299)</f>
        <v>76113</v>
      </c>
    </row>
    <row r="296" spans="1:8" ht="12.75">
      <c r="A296" s="35"/>
      <c r="B296" s="36"/>
      <c r="C296" s="36"/>
      <c r="D296" s="42" t="s">
        <v>19</v>
      </c>
      <c r="E296" s="38" t="s">
        <v>53</v>
      </c>
      <c r="F296" s="38"/>
      <c r="G296" s="312"/>
      <c r="H296" s="312"/>
    </row>
    <row r="297" spans="1:8" ht="12.75">
      <c r="A297" s="35"/>
      <c r="B297" s="36"/>
      <c r="C297" s="36"/>
      <c r="D297" s="42" t="s">
        <v>21</v>
      </c>
      <c r="E297" s="38" t="s">
        <v>22</v>
      </c>
      <c r="F297" s="38"/>
      <c r="G297" s="312">
        <v>6271</v>
      </c>
      <c r="H297" s="312">
        <v>6271</v>
      </c>
    </row>
    <row r="298" spans="1:8" ht="12.75">
      <c r="A298" s="35"/>
      <c r="B298" s="36"/>
      <c r="C298" s="36"/>
      <c r="D298" s="42" t="s">
        <v>14</v>
      </c>
      <c r="E298" s="38" t="s">
        <v>5</v>
      </c>
      <c r="F298" s="38"/>
      <c r="G298" s="312">
        <v>200</v>
      </c>
      <c r="H298" s="312">
        <v>200</v>
      </c>
    </row>
    <row r="299" spans="1:8" ht="12.75">
      <c r="A299" s="35"/>
      <c r="B299" s="36"/>
      <c r="C299" s="36"/>
      <c r="D299" s="42" t="s">
        <v>23</v>
      </c>
      <c r="E299" s="38" t="s">
        <v>24</v>
      </c>
      <c r="F299" s="38"/>
      <c r="G299" s="312">
        <f>SUM(G300:G307)</f>
        <v>71441</v>
      </c>
      <c r="H299" s="312">
        <f>SUM(H300:H307)</f>
        <v>69642</v>
      </c>
    </row>
    <row r="300" spans="1:8" ht="12.75">
      <c r="A300" s="35"/>
      <c r="B300" s="36"/>
      <c r="C300" s="36"/>
      <c r="D300" s="36"/>
      <c r="E300" s="43" t="s">
        <v>11</v>
      </c>
      <c r="F300" s="48" t="s">
        <v>66</v>
      </c>
      <c r="G300" s="320">
        <v>4617</v>
      </c>
      <c r="H300" s="320">
        <v>8777</v>
      </c>
    </row>
    <row r="301" spans="1:8" ht="12.75">
      <c r="A301" s="35"/>
      <c r="B301" s="36"/>
      <c r="C301" s="36"/>
      <c r="D301" s="36"/>
      <c r="E301" s="43" t="s">
        <v>11</v>
      </c>
      <c r="F301" s="48" t="s">
        <v>517</v>
      </c>
      <c r="G301" s="320">
        <v>27360</v>
      </c>
      <c r="H301" s="320">
        <v>21401</v>
      </c>
    </row>
    <row r="302" spans="1:8" ht="12.75">
      <c r="A302" s="35"/>
      <c r="B302" s="36"/>
      <c r="C302" s="36"/>
      <c r="D302" s="36"/>
      <c r="E302" s="43" t="s">
        <v>11</v>
      </c>
      <c r="F302" s="48" t="s">
        <v>67</v>
      </c>
      <c r="G302" s="320">
        <v>2835</v>
      </c>
      <c r="H302" s="320">
        <v>2835</v>
      </c>
    </row>
    <row r="303" spans="1:8" ht="12.75">
      <c r="A303" s="35"/>
      <c r="B303" s="36"/>
      <c r="C303" s="36"/>
      <c r="D303" s="36"/>
      <c r="E303" s="43" t="s">
        <v>11</v>
      </c>
      <c r="F303" s="48" t="s">
        <v>145</v>
      </c>
      <c r="G303" s="320">
        <v>5500</v>
      </c>
      <c r="H303" s="320">
        <v>5500</v>
      </c>
    </row>
    <row r="304" spans="1:8" ht="12.75">
      <c r="A304" s="35"/>
      <c r="B304" s="36"/>
      <c r="C304" s="36"/>
      <c r="D304" s="36"/>
      <c r="E304" s="43" t="s">
        <v>11</v>
      </c>
      <c r="F304" s="48" t="s">
        <v>146</v>
      </c>
      <c r="G304" s="320">
        <v>5000</v>
      </c>
      <c r="H304" s="320">
        <v>5000</v>
      </c>
    </row>
    <row r="305" spans="1:8" ht="12.75">
      <c r="A305" s="35"/>
      <c r="B305" s="36"/>
      <c r="C305" s="36"/>
      <c r="D305" s="36"/>
      <c r="E305" s="43" t="s">
        <v>11</v>
      </c>
      <c r="F305" s="48" t="s">
        <v>272</v>
      </c>
      <c r="G305" s="320">
        <v>10260</v>
      </c>
      <c r="H305" s="320">
        <v>10260</v>
      </c>
    </row>
    <row r="306" spans="1:8" ht="12.75">
      <c r="A306" s="35"/>
      <c r="B306" s="36"/>
      <c r="C306" s="36"/>
      <c r="D306" s="36"/>
      <c r="E306" s="43" t="s">
        <v>11</v>
      </c>
      <c r="F306" s="48" t="s">
        <v>273</v>
      </c>
      <c r="G306" s="320">
        <v>12449</v>
      </c>
      <c r="H306" s="320">
        <v>12449</v>
      </c>
    </row>
    <row r="307" spans="1:8" ht="13.5" thickBot="1">
      <c r="A307" s="46"/>
      <c r="B307" s="47"/>
      <c r="C307" s="47"/>
      <c r="D307" s="47"/>
      <c r="E307" s="67" t="s">
        <v>11</v>
      </c>
      <c r="F307" s="607" t="s">
        <v>274</v>
      </c>
      <c r="G307" s="341">
        <v>3420</v>
      </c>
      <c r="H307" s="341">
        <v>3420</v>
      </c>
    </row>
    <row r="308" spans="1:8" s="107" customFormat="1" ht="13.5" hidden="1" thickBot="1">
      <c r="A308" s="70"/>
      <c r="B308" s="71" t="s">
        <v>147</v>
      </c>
      <c r="C308" s="71"/>
      <c r="D308" s="71"/>
      <c r="E308" s="71"/>
      <c r="F308" s="71"/>
      <c r="G308" s="310"/>
      <c r="H308" s="310"/>
    </row>
    <row r="309" spans="1:8" s="30" customFormat="1" ht="13.5" hidden="1" thickBot="1">
      <c r="A309" s="61"/>
      <c r="B309" s="62"/>
      <c r="C309" s="63"/>
      <c r="D309" s="63"/>
      <c r="E309" s="63"/>
      <c r="F309" s="63"/>
      <c r="G309" s="325"/>
      <c r="H309" s="325"/>
    </row>
    <row r="310" spans="1:8" s="107" customFormat="1" ht="13.5" hidden="1" thickBot="1">
      <c r="A310" s="146"/>
      <c r="B310" s="147"/>
      <c r="C310" s="39" t="s">
        <v>3</v>
      </c>
      <c r="D310" s="40" t="s">
        <v>4</v>
      </c>
      <c r="E310" s="40"/>
      <c r="F310" s="40"/>
      <c r="G310" s="313"/>
      <c r="H310" s="313"/>
    </row>
    <row r="311" spans="1:8" s="30" customFormat="1" ht="13.5" hidden="1" thickBot="1">
      <c r="A311" s="61"/>
      <c r="B311" s="62"/>
      <c r="C311" s="63"/>
      <c r="D311" s="64" t="s">
        <v>23</v>
      </c>
      <c r="E311" s="65" t="s">
        <v>24</v>
      </c>
      <c r="F311" s="65"/>
      <c r="G311" s="328"/>
      <c r="H311" s="328"/>
    </row>
    <row r="312" spans="1:8" ht="13.5" hidden="1" thickBot="1">
      <c r="A312" s="31"/>
      <c r="B312" s="29"/>
      <c r="C312" s="29"/>
      <c r="D312" s="29"/>
      <c r="E312" s="66" t="s">
        <v>11</v>
      </c>
      <c r="F312" s="48" t="s">
        <v>148</v>
      </c>
      <c r="G312" s="312"/>
      <c r="H312" s="312"/>
    </row>
    <row r="313" spans="1:8" ht="13.5" hidden="1" thickBot="1">
      <c r="A313" s="35"/>
      <c r="B313" s="36"/>
      <c r="C313" s="36"/>
      <c r="D313" s="36"/>
      <c r="E313" s="43" t="s">
        <v>11</v>
      </c>
      <c r="F313" s="48" t="s">
        <v>149</v>
      </c>
      <c r="G313" s="312"/>
      <c r="H313" s="312"/>
    </row>
    <row r="314" spans="1:8" ht="13.5" hidden="1" thickBot="1">
      <c r="A314" s="35"/>
      <c r="B314" s="36"/>
      <c r="C314" s="36"/>
      <c r="D314" s="36"/>
      <c r="E314" s="43"/>
      <c r="F314" s="50"/>
      <c r="G314" s="312"/>
      <c r="H314" s="312"/>
    </row>
    <row r="315" spans="1:8" ht="13.5" hidden="1" thickBot="1">
      <c r="A315" s="35"/>
      <c r="B315" s="36"/>
      <c r="C315" s="36"/>
      <c r="D315" s="42" t="s">
        <v>14</v>
      </c>
      <c r="E315" s="41" t="s">
        <v>5</v>
      </c>
      <c r="F315" s="41"/>
      <c r="G315" s="312"/>
      <c r="H315" s="312"/>
    </row>
    <row r="316" spans="1:8" ht="13.5" hidden="1" thickBot="1">
      <c r="A316" s="35"/>
      <c r="B316" s="36"/>
      <c r="C316" s="36"/>
      <c r="D316" s="36"/>
      <c r="E316" s="43"/>
      <c r="F316" s="50"/>
      <c r="G316" s="314"/>
      <c r="H316" s="314"/>
    </row>
    <row r="317" spans="1:8" s="107" customFormat="1" ht="13.5" hidden="1" thickBot="1">
      <c r="A317" s="70"/>
      <c r="B317" s="71" t="s">
        <v>150</v>
      </c>
      <c r="C317" s="71"/>
      <c r="D317" s="71"/>
      <c r="E317" s="71"/>
      <c r="F317" s="71"/>
      <c r="G317" s="310"/>
      <c r="H317" s="310"/>
    </row>
    <row r="318" spans="1:8" s="30" customFormat="1" ht="13.5" hidden="1" thickBot="1">
      <c r="A318" s="205"/>
      <c r="B318" s="206"/>
      <c r="C318" s="207"/>
      <c r="D318" s="207"/>
      <c r="E318" s="207"/>
      <c r="F318" s="207"/>
      <c r="G318" s="323"/>
      <c r="H318" s="323"/>
    </row>
    <row r="319" spans="1:8" s="30" customFormat="1" ht="13.5" hidden="1" thickBot="1">
      <c r="A319" s="61"/>
      <c r="B319" s="62"/>
      <c r="C319" s="39" t="s">
        <v>3</v>
      </c>
      <c r="D319" s="40" t="s">
        <v>4</v>
      </c>
      <c r="E319" s="41"/>
      <c r="F319" s="41"/>
      <c r="G319" s="313"/>
      <c r="H319" s="313"/>
    </row>
    <row r="320" spans="1:8" s="30" customFormat="1" ht="13.5" hidden="1" thickBot="1">
      <c r="A320" s="61"/>
      <c r="B320" s="62"/>
      <c r="C320" s="63"/>
      <c r="D320" s="64" t="s">
        <v>23</v>
      </c>
      <c r="E320" s="65" t="s">
        <v>24</v>
      </c>
      <c r="F320" s="65"/>
      <c r="G320" s="328"/>
      <c r="H320" s="328"/>
    </row>
    <row r="321" spans="1:8" ht="13.5" hidden="1" thickBot="1">
      <c r="A321" s="31"/>
      <c r="B321" s="29"/>
      <c r="C321" s="29"/>
      <c r="D321" s="29"/>
      <c r="E321" s="66" t="s">
        <v>11</v>
      </c>
      <c r="F321" s="48" t="s">
        <v>65</v>
      </c>
      <c r="G321" s="312"/>
      <c r="H321" s="312"/>
    </row>
    <row r="322" spans="1:8" ht="13.5" hidden="1" thickBot="1">
      <c r="A322" s="35"/>
      <c r="B322" s="36"/>
      <c r="C322" s="36"/>
      <c r="D322" s="36"/>
      <c r="E322" s="43"/>
      <c r="F322" s="50"/>
      <c r="G322" s="312"/>
      <c r="H322" s="312"/>
    </row>
    <row r="323" spans="1:8" ht="13.5" hidden="1" thickBot="1">
      <c r="A323" s="46"/>
      <c r="B323" s="47"/>
      <c r="C323" s="47"/>
      <c r="D323" s="47"/>
      <c r="E323" s="67"/>
      <c r="F323" s="68"/>
      <c r="G323" s="316"/>
      <c r="H323" s="316"/>
    </row>
    <row r="324" spans="1:8" s="107" customFormat="1" ht="13.5" thickBot="1">
      <c r="A324" s="70"/>
      <c r="B324" s="71" t="s">
        <v>151</v>
      </c>
      <c r="C324" s="71"/>
      <c r="D324" s="71"/>
      <c r="E324" s="71"/>
      <c r="F324" s="71"/>
      <c r="G324" s="310">
        <f>SUM(G326)</f>
        <v>30198</v>
      </c>
      <c r="H324" s="310">
        <f>SUM(H326)</f>
        <v>32498</v>
      </c>
    </row>
    <row r="325" spans="1:8" s="30" customFormat="1" ht="12.75">
      <c r="A325" s="31"/>
      <c r="B325" s="29"/>
      <c r="C325" s="29"/>
      <c r="D325" s="29"/>
      <c r="E325" s="29"/>
      <c r="F325" s="29"/>
      <c r="G325" s="325"/>
      <c r="H325" s="325"/>
    </row>
    <row r="326" spans="1:8" s="107" customFormat="1" ht="12.75">
      <c r="A326" s="106"/>
      <c r="B326" s="58"/>
      <c r="C326" s="39" t="s">
        <v>3</v>
      </c>
      <c r="D326" s="40" t="s">
        <v>4</v>
      </c>
      <c r="E326" s="40"/>
      <c r="F326" s="40"/>
      <c r="G326" s="313">
        <f>SUM(G327+G328+G329+G330)</f>
        <v>30198</v>
      </c>
      <c r="H326" s="313">
        <f>SUM(H327+H328+H329+H330)</f>
        <v>32498</v>
      </c>
    </row>
    <row r="327" spans="1:8" ht="12.75">
      <c r="A327" s="35"/>
      <c r="B327" s="36"/>
      <c r="C327" s="36"/>
      <c r="D327" s="42" t="s">
        <v>19</v>
      </c>
      <c r="E327" s="38" t="s">
        <v>53</v>
      </c>
      <c r="F327" s="38"/>
      <c r="G327" s="312"/>
      <c r="H327" s="312"/>
    </row>
    <row r="328" spans="1:8" ht="12.75">
      <c r="A328" s="35"/>
      <c r="B328" s="36"/>
      <c r="C328" s="36"/>
      <c r="D328" s="42" t="s">
        <v>21</v>
      </c>
      <c r="E328" s="38" t="s">
        <v>22</v>
      </c>
      <c r="F328" s="38"/>
      <c r="G328" s="312"/>
      <c r="H328" s="312"/>
    </row>
    <row r="329" spans="1:8" ht="12.75">
      <c r="A329" s="35"/>
      <c r="B329" s="36"/>
      <c r="C329" s="36"/>
      <c r="D329" s="42" t="s">
        <v>14</v>
      </c>
      <c r="E329" s="38" t="s">
        <v>5</v>
      </c>
      <c r="F329" s="38"/>
      <c r="G329" s="312"/>
      <c r="H329" s="312"/>
    </row>
    <row r="330" spans="1:8" ht="12.75">
      <c r="A330" s="35"/>
      <c r="B330" s="36"/>
      <c r="C330" s="36"/>
      <c r="D330" s="42" t="s">
        <v>23</v>
      </c>
      <c r="E330" s="38" t="s">
        <v>24</v>
      </c>
      <c r="F330" s="38"/>
      <c r="G330" s="312">
        <f>SUM(G331:G337)</f>
        <v>30198</v>
      </c>
      <c r="H330" s="312">
        <f>SUM(H331:H338)</f>
        <v>32498</v>
      </c>
    </row>
    <row r="331" spans="1:8" ht="12.75">
      <c r="A331" s="35"/>
      <c r="B331" s="36"/>
      <c r="C331" s="36"/>
      <c r="D331" s="36"/>
      <c r="E331" s="43" t="s">
        <v>11</v>
      </c>
      <c r="F331" s="48" t="s">
        <v>68</v>
      </c>
      <c r="G331" s="320">
        <v>7000</v>
      </c>
      <c r="H331" s="320">
        <v>7000</v>
      </c>
    </row>
    <row r="332" spans="1:8" ht="12.75">
      <c r="A332" s="35"/>
      <c r="B332" s="36"/>
      <c r="C332" s="36"/>
      <c r="D332" s="36"/>
      <c r="E332" s="43" t="s">
        <v>11</v>
      </c>
      <c r="F332" s="48" t="s">
        <v>190</v>
      </c>
      <c r="G332" s="320">
        <v>4000</v>
      </c>
      <c r="H332" s="320">
        <v>4000</v>
      </c>
    </row>
    <row r="333" spans="1:8" ht="12.75">
      <c r="A333" s="35"/>
      <c r="B333" s="36"/>
      <c r="C333" s="36"/>
      <c r="D333" s="36"/>
      <c r="E333" s="43" t="s">
        <v>11</v>
      </c>
      <c r="F333" s="48" t="s">
        <v>152</v>
      </c>
      <c r="G333" s="320">
        <v>500</v>
      </c>
      <c r="H333" s="320">
        <v>500</v>
      </c>
    </row>
    <row r="334" spans="1:8" ht="12.75">
      <c r="A334" s="35"/>
      <c r="B334" s="36"/>
      <c r="C334" s="36"/>
      <c r="D334" s="36"/>
      <c r="E334" s="43" t="s">
        <v>11</v>
      </c>
      <c r="F334" s="48" t="s">
        <v>153</v>
      </c>
      <c r="G334" s="320">
        <v>1000</v>
      </c>
      <c r="H334" s="320">
        <v>1000</v>
      </c>
    </row>
    <row r="335" spans="1:8" ht="12.75">
      <c r="A335" s="35"/>
      <c r="B335" s="36"/>
      <c r="C335" s="36"/>
      <c r="D335" s="36"/>
      <c r="E335" s="43" t="s">
        <v>11</v>
      </c>
      <c r="F335" s="48" t="s">
        <v>275</v>
      </c>
      <c r="G335" s="320">
        <v>50</v>
      </c>
      <c r="H335" s="320">
        <v>50</v>
      </c>
    </row>
    <row r="336" spans="1:8" ht="12.75">
      <c r="A336" s="35"/>
      <c r="B336" s="36"/>
      <c r="C336" s="36"/>
      <c r="D336" s="36"/>
      <c r="E336" s="43" t="s">
        <v>11</v>
      </c>
      <c r="F336" s="48" t="s">
        <v>307</v>
      </c>
      <c r="G336" s="320">
        <v>8148</v>
      </c>
      <c r="H336" s="320">
        <v>8148</v>
      </c>
    </row>
    <row r="337" spans="1:8" ht="12.75">
      <c r="A337" s="35"/>
      <c r="B337" s="36"/>
      <c r="C337" s="36"/>
      <c r="D337" s="36"/>
      <c r="E337" s="164" t="s">
        <v>11</v>
      </c>
      <c r="F337" s="48" t="s">
        <v>244</v>
      </c>
      <c r="G337" s="322">
        <v>9500</v>
      </c>
      <c r="H337" s="322">
        <v>9500</v>
      </c>
    </row>
    <row r="338" spans="1:8" ht="12.75">
      <c r="A338" s="35"/>
      <c r="B338" s="36"/>
      <c r="C338" s="36"/>
      <c r="D338" s="36"/>
      <c r="E338" s="164" t="s">
        <v>11</v>
      </c>
      <c r="F338" s="301" t="s">
        <v>636</v>
      </c>
      <c r="G338" s="322"/>
      <c r="H338" s="322">
        <v>2300</v>
      </c>
    </row>
    <row r="339" spans="1:8" ht="13.5" thickBot="1">
      <c r="A339" s="46"/>
      <c r="B339" s="47"/>
      <c r="C339" s="47"/>
      <c r="D339" s="47"/>
      <c r="E339" s="67"/>
      <c r="F339" s="68"/>
      <c r="G339" s="316"/>
      <c r="H339" s="316"/>
    </row>
    <row r="340" spans="1:8" s="30" customFormat="1" ht="13.5" thickBot="1">
      <c r="A340" s="44"/>
      <c r="B340" s="33" t="s">
        <v>154</v>
      </c>
      <c r="C340" s="34"/>
      <c r="D340" s="34"/>
      <c r="E340" s="34"/>
      <c r="F340" s="34"/>
      <c r="G340" s="310">
        <f>SUM(G342)</f>
        <v>5000</v>
      </c>
      <c r="H340" s="310">
        <f>SUM(H342)</f>
        <v>6853</v>
      </c>
    </row>
    <row r="341" spans="1:8" s="30" customFormat="1" ht="12.75">
      <c r="A341" s="205"/>
      <c r="B341" s="206"/>
      <c r="C341" s="207"/>
      <c r="D341" s="207"/>
      <c r="E341" s="207"/>
      <c r="F341" s="207"/>
      <c r="G341" s="323"/>
      <c r="H341" s="323"/>
    </row>
    <row r="342" spans="1:8" s="107" customFormat="1" ht="12.75">
      <c r="A342" s="146"/>
      <c r="B342" s="147"/>
      <c r="C342" s="39" t="s">
        <v>3</v>
      </c>
      <c r="D342" s="40" t="s">
        <v>4</v>
      </c>
      <c r="E342" s="40"/>
      <c r="F342" s="40"/>
      <c r="G342" s="313">
        <f>SUM(G343+G347)</f>
        <v>5000</v>
      </c>
      <c r="H342" s="313">
        <f>SUM(H343+H347)</f>
        <v>6853</v>
      </c>
    </row>
    <row r="343" spans="1:8" s="30" customFormat="1" ht="12.75">
      <c r="A343" s="61"/>
      <c r="B343" s="62"/>
      <c r="C343" s="63"/>
      <c r="D343" s="64" t="s">
        <v>23</v>
      </c>
      <c r="E343" s="65" t="s">
        <v>24</v>
      </c>
      <c r="F343" s="65"/>
      <c r="G343" s="328">
        <f>SUM(G344)</f>
        <v>5000</v>
      </c>
      <c r="H343" s="328">
        <f>SUM(H344+H345)</f>
        <v>6853</v>
      </c>
    </row>
    <row r="344" spans="1:8" ht="12.75">
      <c r="A344" s="31"/>
      <c r="B344" s="29"/>
      <c r="C344" s="29"/>
      <c r="D344" s="29"/>
      <c r="E344" s="66" t="s">
        <v>11</v>
      </c>
      <c r="F344" s="48" t="s">
        <v>69</v>
      </c>
      <c r="G344" s="320">
        <v>5000</v>
      </c>
      <c r="H344" s="320">
        <v>4874</v>
      </c>
    </row>
    <row r="345" spans="1:8" ht="12.75">
      <c r="A345" s="31"/>
      <c r="B345" s="29"/>
      <c r="C345" s="29"/>
      <c r="D345" s="29"/>
      <c r="E345" s="66" t="s">
        <v>11</v>
      </c>
      <c r="F345" s="48" t="s">
        <v>181</v>
      </c>
      <c r="G345" s="312"/>
      <c r="H345" s="320">
        <v>1979</v>
      </c>
    </row>
    <row r="346" spans="1:8" ht="12.75">
      <c r="A346" s="31"/>
      <c r="B346" s="29"/>
      <c r="C346" s="29"/>
      <c r="D346" s="29"/>
      <c r="E346" s="105" t="s">
        <v>11</v>
      </c>
      <c r="F346" s="48" t="s">
        <v>240</v>
      </c>
      <c r="G346" s="312"/>
      <c r="H346" s="312"/>
    </row>
    <row r="347" spans="1:8" ht="12.75">
      <c r="A347" s="31"/>
      <c r="B347" s="29"/>
      <c r="C347" s="29"/>
      <c r="D347" s="166" t="s">
        <v>233</v>
      </c>
      <c r="E347" s="167" t="s">
        <v>234</v>
      </c>
      <c r="F347" s="48"/>
      <c r="G347" s="312">
        <f>SUM(G348:G348)</f>
        <v>0</v>
      </c>
      <c r="H347" s="312">
        <f>SUM(H348:H348)</f>
        <v>0</v>
      </c>
    </row>
    <row r="348" spans="1:8" ht="12.75">
      <c r="A348" s="31"/>
      <c r="B348" s="29"/>
      <c r="C348" s="29"/>
      <c r="D348" s="29"/>
      <c r="E348" s="105" t="s">
        <v>11</v>
      </c>
      <c r="F348" s="48" t="s">
        <v>224</v>
      </c>
      <c r="G348" s="312"/>
      <c r="H348" s="312"/>
    </row>
    <row r="349" spans="1:8" ht="12.75">
      <c r="A349" s="35"/>
      <c r="B349" s="36"/>
      <c r="C349" s="36"/>
      <c r="D349" s="36"/>
      <c r="E349" s="43"/>
      <c r="F349" s="50"/>
      <c r="G349" s="314"/>
      <c r="H349" s="314"/>
    </row>
    <row r="350" spans="1:8" ht="13.5" thickBot="1">
      <c r="A350" s="46"/>
      <c r="B350" s="47"/>
      <c r="C350" s="47"/>
      <c r="D350" s="47"/>
      <c r="E350" s="67"/>
      <c r="F350" s="68"/>
      <c r="G350" s="316"/>
      <c r="H350" s="316"/>
    </row>
    <row r="351" spans="1:8" s="30" customFormat="1" ht="13.5" thickBot="1">
      <c r="A351" s="44"/>
      <c r="B351" s="33" t="s">
        <v>70</v>
      </c>
      <c r="C351" s="34"/>
      <c r="D351" s="34"/>
      <c r="E351" s="34"/>
      <c r="F351" s="34"/>
      <c r="G351" s="310">
        <f>SUM(G353+G357)</f>
        <v>50389</v>
      </c>
      <c r="H351" s="310">
        <f>SUM(H353+H357)</f>
        <v>50645</v>
      </c>
    </row>
    <row r="352" spans="1:8" s="30" customFormat="1" ht="12.75">
      <c r="A352" s="31"/>
      <c r="B352" s="29"/>
      <c r="C352" s="29"/>
      <c r="D352" s="29"/>
      <c r="E352" s="29"/>
      <c r="F352" s="29"/>
      <c r="G352" s="325"/>
      <c r="H352" s="325"/>
    </row>
    <row r="353" spans="1:8" ht="12.75">
      <c r="A353" s="31"/>
      <c r="B353" s="29"/>
      <c r="C353" s="39" t="s">
        <v>3</v>
      </c>
      <c r="D353" s="40" t="s">
        <v>4</v>
      </c>
      <c r="E353" s="41"/>
      <c r="F353" s="41"/>
      <c r="G353" s="313">
        <f>SUM(G354:G355)</f>
        <v>41363</v>
      </c>
      <c r="H353" s="313">
        <f>SUM(H354:H355)</f>
        <v>41619</v>
      </c>
    </row>
    <row r="354" spans="1:8" ht="12.75">
      <c r="A354" s="35"/>
      <c r="B354" s="36"/>
      <c r="C354" s="36"/>
      <c r="D354" s="42" t="s">
        <v>14</v>
      </c>
      <c r="E354" s="38" t="s">
        <v>226</v>
      </c>
      <c r="F354" s="38"/>
      <c r="G354" s="312">
        <v>41363</v>
      </c>
      <c r="H354" s="312">
        <v>41619</v>
      </c>
    </row>
    <row r="355" spans="1:8" ht="12.75">
      <c r="A355" s="35"/>
      <c r="B355" s="36"/>
      <c r="C355" s="36"/>
      <c r="D355" s="42" t="s">
        <v>23</v>
      </c>
      <c r="E355" s="38" t="s">
        <v>24</v>
      </c>
      <c r="F355" s="38"/>
      <c r="G355" s="312"/>
      <c r="H355" s="312"/>
    </row>
    <row r="356" spans="1:8" ht="12.75">
      <c r="A356" s="35"/>
      <c r="B356" s="36"/>
      <c r="C356" s="36"/>
      <c r="D356" s="36"/>
      <c r="E356" s="36"/>
      <c r="F356" s="36"/>
      <c r="G356" s="312"/>
      <c r="H356" s="312"/>
    </row>
    <row r="357" spans="1:8" ht="12.75">
      <c r="A357" s="35"/>
      <c r="B357" s="36"/>
      <c r="C357" s="39" t="s">
        <v>7</v>
      </c>
      <c r="D357" s="40" t="s">
        <v>8</v>
      </c>
      <c r="E357" s="41"/>
      <c r="F357" s="41"/>
      <c r="G357" s="313">
        <f>SUM(G358+G361+G364)</f>
        <v>9026</v>
      </c>
      <c r="H357" s="313">
        <f>SUM(H358+H361+H364)</f>
        <v>9026</v>
      </c>
    </row>
    <row r="358" spans="1:8" ht="12.75">
      <c r="A358" s="35"/>
      <c r="B358" s="36"/>
      <c r="C358" s="36"/>
      <c r="D358" s="42" t="s">
        <v>9</v>
      </c>
      <c r="E358" s="38" t="s">
        <v>10</v>
      </c>
      <c r="F358" s="38"/>
      <c r="G358" s="312">
        <f>SUM(G359:G359)</f>
        <v>348</v>
      </c>
      <c r="H358" s="312">
        <f>SUM(H359:H359)</f>
        <v>348</v>
      </c>
    </row>
    <row r="359" spans="1:8" s="93" customFormat="1" ht="12.75">
      <c r="A359" s="92"/>
      <c r="B359" s="50"/>
      <c r="C359" s="50"/>
      <c r="D359" s="83"/>
      <c r="E359" s="677" t="s">
        <v>229</v>
      </c>
      <c r="F359" s="48" t="s">
        <v>518</v>
      </c>
      <c r="G359" s="320">
        <v>348</v>
      </c>
      <c r="H359" s="320">
        <v>348</v>
      </c>
    </row>
    <row r="360" spans="1:8" ht="12.75">
      <c r="A360" s="35"/>
      <c r="B360" s="36"/>
      <c r="C360" s="36"/>
      <c r="D360" s="42"/>
      <c r="E360" s="79"/>
      <c r="F360" s="41"/>
      <c r="G360" s="312"/>
      <c r="H360" s="312"/>
    </row>
    <row r="361" spans="1:8" ht="12.75">
      <c r="A361" s="35"/>
      <c r="B361" s="36"/>
      <c r="C361" s="36"/>
      <c r="D361" s="42" t="s">
        <v>12</v>
      </c>
      <c r="E361" s="240" t="s">
        <v>13</v>
      </c>
      <c r="F361" s="41"/>
      <c r="G361" s="312">
        <f>SUM(G362)</f>
        <v>8678</v>
      </c>
      <c r="H361" s="312">
        <f>SUM(H362)</f>
        <v>8678</v>
      </c>
    </row>
    <row r="362" spans="1:8" s="93" customFormat="1" ht="12.75">
      <c r="A362" s="92"/>
      <c r="B362" s="50"/>
      <c r="C362" s="50"/>
      <c r="D362" s="83"/>
      <c r="E362" s="677" t="s">
        <v>11</v>
      </c>
      <c r="F362" s="59" t="s">
        <v>317</v>
      </c>
      <c r="G362" s="320">
        <v>8678</v>
      </c>
      <c r="H362" s="320">
        <v>8678</v>
      </c>
    </row>
    <row r="363" spans="1:8" ht="12.75">
      <c r="A363" s="35"/>
      <c r="B363" s="36"/>
      <c r="C363" s="36"/>
      <c r="D363" s="42"/>
      <c r="E363" s="79"/>
      <c r="F363" s="41"/>
      <c r="G363" s="312"/>
      <c r="H363" s="312"/>
    </row>
    <row r="364" spans="1:8" ht="12.75">
      <c r="A364" s="35"/>
      <c r="B364" s="36"/>
      <c r="C364" s="36"/>
      <c r="D364" s="175" t="s">
        <v>238</v>
      </c>
      <c r="E364" s="95" t="s">
        <v>38</v>
      </c>
      <c r="F364" s="41"/>
      <c r="G364" s="312">
        <f>SUM(G365)</f>
        <v>0</v>
      </c>
      <c r="H364" s="312">
        <f>SUM(H365)</f>
        <v>0</v>
      </c>
    </row>
    <row r="365" spans="1:8" ht="12.75">
      <c r="A365" s="35"/>
      <c r="B365" s="36"/>
      <c r="C365" s="36"/>
      <c r="D365" s="175"/>
      <c r="E365" s="171" t="s">
        <v>229</v>
      </c>
      <c r="F365" s="38"/>
      <c r="G365" s="312"/>
      <c r="H365" s="312"/>
    </row>
    <row r="366" spans="1:8" ht="13.5" thickBot="1">
      <c r="A366" s="46"/>
      <c r="B366" s="47"/>
      <c r="C366" s="47"/>
      <c r="D366" s="343"/>
      <c r="E366" s="213"/>
      <c r="F366" s="47"/>
      <c r="G366" s="316"/>
      <c r="H366" s="316"/>
    </row>
    <row r="367" spans="1:8" s="30" customFormat="1" ht="13.5" thickBot="1">
      <c r="A367" s="44"/>
      <c r="B367" s="33" t="s">
        <v>245</v>
      </c>
      <c r="C367" s="34"/>
      <c r="D367" s="34"/>
      <c r="E367" s="34"/>
      <c r="F367" s="34"/>
      <c r="G367" s="310">
        <f>SUM(G369+G375)</f>
        <v>35103</v>
      </c>
      <c r="H367" s="310">
        <f>SUM(H369+H375)</f>
        <v>34164</v>
      </c>
    </row>
    <row r="368" spans="1:8" s="30" customFormat="1" ht="12.75">
      <c r="A368" s="197"/>
      <c r="B368" s="198"/>
      <c r="C368" s="198"/>
      <c r="D368" s="198"/>
      <c r="E368" s="198"/>
      <c r="F368" s="198"/>
      <c r="G368" s="323"/>
      <c r="H368" s="323"/>
    </row>
    <row r="369" spans="1:8" ht="12.75">
      <c r="A369" s="31"/>
      <c r="B369" s="29"/>
      <c r="C369" s="39" t="s">
        <v>3</v>
      </c>
      <c r="D369" s="40" t="s">
        <v>4</v>
      </c>
      <c r="E369" s="41"/>
      <c r="F369" s="41"/>
      <c r="G369" s="313">
        <f>SUM(G370+G371+G372+G373)</f>
        <v>31626</v>
      </c>
      <c r="H369" s="313">
        <f>SUM(H370+H371+H372+H373)</f>
        <v>30687</v>
      </c>
    </row>
    <row r="370" spans="1:8" ht="12.75">
      <c r="A370" s="35"/>
      <c r="B370" s="36"/>
      <c r="C370" s="36"/>
      <c r="D370" s="42" t="s">
        <v>19</v>
      </c>
      <c r="E370" s="38" t="s">
        <v>53</v>
      </c>
      <c r="F370" s="38"/>
      <c r="G370" s="312"/>
      <c r="H370" s="312"/>
    </row>
    <row r="371" spans="1:8" ht="12.75">
      <c r="A371" s="35"/>
      <c r="B371" s="36"/>
      <c r="C371" s="36"/>
      <c r="D371" s="42" t="s">
        <v>21</v>
      </c>
      <c r="E371" s="38" t="s">
        <v>22</v>
      </c>
      <c r="F371" s="38"/>
      <c r="G371" s="312"/>
      <c r="H371" s="312"/>
    </row>
    <row r="372" spans="1:8" ht="12.75">
      <c r="A372" s="35"/>
      <c r="B372" s="36"/>
      <c r="C372" s="36"/>
      <c r="D372" s="42" t="s">
        <v>14</v>
      </c>
      <c r="E372" s="38" t="s">
        <v>5</v>
      </c>
      <c r="F372" s="38"/>
      <c r="G372" s="312">
        <v>31626</v>
      </c>
      <c r="H372" s="312">
        <v>30687</v>
      </c>
    </row>
    <row r="373" spans="1:8" ht="12.75">
      <c r="A373" s="35"/>
      <c r="B373" s="36"/>
      <c r="C373" s="36"/>
      <c r="D373" s="42" t="s">
        <v>23</v>
      </c>
      <c r="E373" s="38" t="s">
        <v>24</v>
      </c>
      <c r="F373" s="38"/>
      <c r="G373" s="312"/>
      <c r="H373" s="312"/>
    </row>
    <row r="374" spans="1:8" ht="12.75">
      <c r="A374" s="35"/>
      <c r="B374" s="36"/>
      <c r="C374" s="36"/>
      <c r="D374" s="36"/>
      <c r="E374" s="36"/>
      <c r="F374" s="36"/>
      <c r="G374" s="312"/>
      <c r="H374" s="312"/>
    </row>
    <row r="375" spans="1:8" ht="12.75">
      <c r="A375" s="35"/>
      <c r="B375" s="36"/>
      <c r="C375" s="39" t="s">
        <v>7</v>
      </c>
      <c r="D375" s="40" t="s">
        <v>8</v>
      </c>
      <c r="E375" s="41"/>
      <c r="F375" s="41"/>
      <c r="G375" s="313">
        <f>SUM(G376)</f>
        <v>3477</v>
      </c>
      <c r="H375" s="313">
        <f>SUM(H376)</f>
        <v>3477</v>
      </c>
    </row>
    <row r="376" spans="1:8" ht="12.75">
      <c r="A376" s="35"/>
      <c r="B376" s="36"/>
      <c r="C376" s="36"/>
      <c r="D376" s="42" t="s">
        <v>9</v>
      </c>
      <c r="E376" s="38" t="s">
        <v>10</v>
      </c>
      <c r="F376" s="38"/>
      <c r="G376" s="312">
        <f>SUM(G377:G379)</f>
        <v>3477</v>
      </c>
      <c r="H376" s="312">
        <f>SUM(H377:H379)</f>
        <v>3477</v>
      </c>
    </row>
    <row r="377" spans="1:8" ht="12.75">
      <c r="A377" s="35"/>
      <c r="B377" s="36"/>
      <c r="C377" s="36"/>
      <c r="D377" s="36"/>
      <c r="E377" s="43" t="s">
        <v>11</v>
      </c>
      <c r="F377" s="48" t="s">
        <v>71</v>
      </c>
      <c r="G377" s="320">
        <v>1437</v>
      </c>
      <c r="H377" s="320">
        <v>1437</v>
      </c>
    </row>
    <row r="378" spans="1:8" ht="12.75">
      <c r="A378" s="35"/>
      <c r="B378" s="36"/>
      <c r="C378" s="36"/>
      <c r="D378" s="36"/>
      <c r="E378" s="43" t="s">
        <v>11</v>
      </c>
      <c r="F378" s="301" t="s">
        <v>482</v>
      </c>
      <c r="G378" s="320">
        <v>1440</v>
      </c>
      <c r="H378" s="320">
        <v>1440</v>
      </c>
    </row>
    <row r="379" spans="1:8" ht="12.75">
      <c r="A379" s="35"/>
      <c r="B379" s="36"/>
      <c r="C379" s="36"/>
      <c r="D379" s="36"/>
      <c r="E379" s="43" t="s">
        <v>11</v>
      </c>
      <c r="F379" s="600" t="s">
        <v>483</v>
      </c>
      <c r="G379" s="320">
        <v>600</v>
      </c>
      <c r="H379" s="320">
        <v>600</v>
      </c>
    </row>
    <row r="380" spans="1:8" ht="12.75">
      <c r="A380" s="35"/>
      <c r="B380" s="36"/>
      <c r="C380" s="36"/>
      <c r="D380" s="36"/>
      <c r="E380" s="43"/>
      <c r="F380" s="50"/>
      <c r="G380" s="312"/>
      <c r="H380" s="312"/>
    </row>
    <row r="381" spans="1:8" ht="13.5" thickBot="1">
      <c r="A381" s="46"/>
      <c r="B381" s="47"/>
      <c r="C381" s="47"/>
      <c r="D381" s="47"/>
      <c r="E381" s="47"/>
      <c r="F381" s="47"/>
      <c r="G381" s="316"/>
      <c r="H381" s="316"/>
    </row>
    <row r="382" spans="1:8" s="30" customFormat="1" ht="13.5" thickBot="1">
      <c r="A382" s="44"/>
      <c r="B382" s="33" t="s">
        <v>72</v>
      </c>
      <c r="C382" s="34"/>
      <c r="D382" s="34"/>
      <c r="E382" s="34"/>
      <c r="F382" s="34"/>
      <c r="G382" s="310">
        <f>SUM(G384+G388)</f>
        <v>27900</v>
      </c>
      <c r="H382" s="310">
        <f>SUM(H384+H388)</f>
        <v>28528</v>
      </c>
    </row>
    <row r="383" spans="1:8" s="30" customFormat="1" ht="12.75">
      <c r="A383" s="31"/>
      <c r="B383" s="29"/>
      <c r="C383" s="29"/>
      <c r="D383" s="29"/>
      <c r="E383" s="29"/>
      <c r="F383" s="29"/>
      <c r="G383" s="325"/>
      <c r="H383" s="325"/>
    </row>
    <row r="384" spans="1:8" ht="12.75">
      <c r="A384" s="31"/>
      <c r="B384" s="29"/>
      <c r="C384" s="39" t="s">
        <v>3</v>
      </c>
      <c r="D384" s="40" t="s">
        <v>4</v>
      </c>
      <c r="E384" s="41"/>
      <c r="F384" s="41"/>
      <c r="G384" s="313">
        <f>SUM(G385+G386)</f>
        <v>27900</v>
      </c>
      <c r="H384" s="313">
        <f>SUM(H385+H386)</f>
        <v>28528</v>
      </c>
    </row>
    <row r="385" spans="1:8" ht="12.75">
      <c r="A385" s="35"/>
      <c r="B385" s="36"/>
      <c r="C385" s="36"/>
      <c r="D385" s="42" t="s">
        <v>14</v>
      </c>
      <c r="E385" s="38" t="s">
        <v>225</v>
      </c>
      <c r="F385" s="38"/>
      <c r="G385" s="312">
        <v>4900</v>
      </c>
      <c r="H385" s="312">
        <v>5528</v>
      </c>
    </row>
    <row r="386" spans="1:8" ht="12.75">
      <c r="A386" s="35"/>
      <c r="B386" s="36"/>
      <c r="C386" s="36"/>
      <c r="D386" s="42" t="s">
        <v>23</v>
      </c>
      <c r="E386" s="41" t="s">
        <v>24</v>
      </c>
      <c r="F386" s="38"/>
      <c r="G386" s="312">
        <v>23000</v>
      </c>
      <c r="H386" s="312">
        <v>23000</v>
      </c>
    </row>
    <row r="387" spans="1:8" ht="12.75">
      <c r="A387" s="35"/>
      <c r="B387" s="36"/>
      <c r="C387" s="36"/>
      <c r="D387" s="42"/>
      <c r="E387" s="36"/>
      <c r="F387" s="36"/>
      <c r="G387" s="312"/>
      <c r="H387" s="312"/>
    </row>
    <row r="388" spans="1:8" s="107" customFormat="1" ht="12.75">
      <c r="A388" s="106"/>
      <c r="B388" s="58"/>
      <c r="C388" s="39" t="s">
        <v>7</v>
      </c>
      <c r="D388" s="40" t="s">
        <v>8</v>
      </c>
      <c r="E388" s="40"/>
      <c r="F388" s="40"/>
      <c r="G388" s="313">
        <f>SUM(G389+G392)</f>
        <v>0</v>
      </c>
      <c r="H388" s="313">
        <f>SUM(H389+H392)</f>
        <v>0</v>
      </c>
    </row>
    <row r="389" spans="1:8" ht="12.75">
      <c r="A389" s="35"/>
      <c r="B389" s="36"/>
      <c r="C389" s="36"/>
      <c r="D389" s="42" t="s">
        <v>9</v>
      </c>
      <c r="E389" s="38" t="s">
        <v>10</v>
      </c>
      <c r="F389" s="38"/>
      <c r="G389" s="312">
        <v>0</v>
      </c>
      <c r="H389" s="312">
        <v>0</v>
      </c>
    </row>
    <row r="390" spans="1:8" ht="12.75">
      <c r="A390" s="35"/>
      <c r="B390" s="36"/>
      <c r="C390" s="36"/>
      <c r="D390" s="36"/>
      <c r="E390" s="81"/>
      <c r="F390" s="54"/>
      <c r="G390" s="312"/>
      <c r="H390" s="312"/>
    </row>
    <row r="391" spans="1:8" ht="12.75">
      <c r="A391" s="35"/>
      <c r="B391" s="36"/>
      <c r="C391" s="36"/>
      <c r="D391" s="36"/>
      <c r="E391" s="43"/>
      <c r="F391" s="50"/>
      <c r="G391" s="312"/>
      <c r="H391" s="312"/>
    </row>
    <row r="392" spans="1:8" ht="12.75">
      <c r="A392" s="35"/>
      <c r="B392" s="36"/>
      <c r="C392" s="36"/>
      <c r="D392" s="42" t="s">
        <v>12</v>
      </c>
      <c r="E392" s="60" t="s">
        <v>13</v>
      </c>
      <c r="F392" s="59"/>
      <c r="G392" s="312">
        <v>0</v>
      </c>
      <c r="H392" s="312">
        <v>0</v>
      </c>
    </row>
    <row r="393" spans="1:8" ht="13.5" thickBot="1">
      <c r="A393" s="46"/>
      <c r="B393" s="47"/>
      <c r="C393" s="47"/>
      <c r="D393" s="47"/>
      <c r="E393" s="67"/>
      <c r="F393" s="68"/>
      <c r="G393" s="316"/>
      <c r="H393" s="316"/>
    </row>
    <row r="394" spans="1:8" s="30" customFormat="1" ht="13.5" thickBot="1">
      <c r="A394" s="44"/>
      <c r="B394" s="33" t="s">
        <v>73</v>
      </c>
      <c r="C394" s="34"/>
      <c r="D394" s="34"/>
      <c r="E394" s="34"/>
      <c r="F394" s="34"/>
      <c r="G394" s="310">
        <f>SUM(G396+G400)</f>
        <v>13500</v>
      </c>
      <c r="H394" s="310">
        <f>SUM(H396+H400)</f>
        <v>14640</v>
      </c>
    </row>
    <row r="395" spans="1:8" s="30" customFormat="1" ht="12.75">
      <c r="A395" s="31"/>
      <c r="B395" s="29"/>
      <c r="C395" s="29"/>
      <c r="D395" s="29"/>
      <c r="E395" s="29"/>
      <c r="F395" s="29"/>
      <c r="G395" s="325"/>
      <c r="H395" s="325"/>
    </row>
    <row r="396" spans="1:8" ht="12.75">
      <c r="A396" s="31"/>
      <c r="B396" s="29"/>
      <c r="C396" s="39" t="s">
        <v>3</v>
      </c>
      <c r="D396" s="40" t="s">
        <v>4</v>
      </c>
      <c r="E396" s="41"/>
      <c r="F396" s="41"/>
      <c r="G396" s="313">
        <f>SUM(G397+G398)</f>
        <v>13500</v>
      </c>
      <c r="H396" s="313">
        <f>SUM(H397+H398)</f>
        <v>13872</v>
      </c>
    </row>
    <row r="397" spans="1:8" ht="12.75">
      <c r="A397" s="35"/>
      <c r="B397" s="36"/>
      <c r="C397" s="36"/>
      <c r="D397" s="42" t="s">
        <v>14</v>
      </c>
      <c r="E397" s="38" t="s">
        <v>5</v>
      </c>
      <c r="F397" s="38"/>
      <c r="G397" s="312">
        <v>13500</v>
      </c>
      <c r="H397" s="312">
        <v>13872</v>
      </c>
    </row>
    <row r="398" spans="1:8" ht="12.75">
      <c r="A398" s="35"/>
      <c r="B398" s="36"/>
      <c r="C398" s="36"/>
      <c r="D398" s="42" t="s">
        <v>23</v>
      </c>
      <c r="E398" s="38" t="s">
        <v>24</v>
      </c>
      <c r="F398" s="38"/>
      <c r="G398" s="312"/>
      <c r="H398" s="312"/>
    </row>
    <row r="399" spans="1:8" ht="12.75">
      <c r="A399" s="35"/>
      <c r="B399" s="36"/>
      <c r="C399" s="36"/>
      <c r="D399" s="36"/>
      <c r="E399" s="36"/>
      <c r="F399" s="36"/>
      <c r="G399" s="312"/>
      <c r="H399" s="312"/>
    </row>
    <row r="400" spans="1:8" ht="12.75">
      <c r="A400" s="35"/>
      <c r="B400" s="36"/>
      <c r="C400" s="39" t="s">
        <v>7</v>
      </c>
      <c r="D400" s="40" t="s">
        <v>8</v>
      </c>
      <c r="E400" s="41"/>
      <c r="F400" s="41"/>
      <c r="G400" s="313">
        <f>SUM(G401)</f>
        <v>0</v>
      </c>
      <c r="H400" s="313">
        <f>SUM(H401)</f>
        <v>768</v>
      </c>
    </row>
    <row r="401" spans="1:8" ht="12.75">
      <c r="A401" s="35"/>
      <c r="B401" s="36"/>
      <c r="C401" s="36"/>
      <c r="D401" s="42" t="s">
        <v>9</v>
      </c>
      <c r="E401" s="38" t="s">
        <v>10</v>
      </c>
      <c r="F401" s="38"/>
      <c r="G401" s="312">
        <v>0</v>
      </c>
      <c r="H401" s="312">
        <f>SUM(H402)</f>
        <v>768</v>
      </c>
    </row>
    <row r="402" spans="1:8" s="93" customFormat="1" ht="13.5" thickBot="1">
      <c r="A402" s="92"/>
      <c r="B402" s="50"/>
      <c r="C402" s="50"/>
      <c r="D402" s="50"/>
      <c r="E402" s="669" t="s">
        <v>11</v>
      </c>
      <c r="F402" s="50" t="s">
        <v>651</v>
      </c>
      <c r="G402" s="322"/>
      <c r="H402" s="322">
        <v>768</v>
      </c>
    </row>
    <row r="403" spans="1:8" s="30" customFormat="1" ht="13.5" thickBot="1">
      <c r="A403" s="44"/>
      <c r="B403" s="33" t="s">
        <v>74</v>
      </c>
      <c r="C403" s="34"/>
      <c r="D403" s="34"/>
      <c r="E403" s="34"/>
      <c r="F403" s="34"/>
      <c r="G403" s="310">
        <f>SUM(G405)</f>
        <v>0</v>
      </c>
      <c r="H403" s="310">
        <f>SUM(H405)</f>
        <v>0</v>
      </c>
    </row>
    <row r="404" spans="1:8" s="30" customFormat="1" ht="12.75">
      <c r="A404" s="197"/>
      <c r="B404" s="198"/>
      <c r="C404" s="198"/>
      <c r="D404" s="198"/>
      <c r="E404" s="198"/>
      <c r="F404" s="198"/>
      <c r="G404" s="323"/>
      <c r="H404" s="323"/>
    </row>
    <row r="405" spans="1:8" ht="12.75">
      <c r="A405" s="31"/>
      <c r="B405" s="29"/>
      <c r="C405" s="39" t="s">
        <v>3</v>
      </c>
      <c r="D405" s="40" t="s">
        <v>4</v>
      </c>
      <c r="E405" s="41"/>
      <c r="F405" s="41"/>
      <c r="G405" s="313">
        <f>SUM(G406:G407)</f>
        <v>0</v>
      </c>
      <c r="H405" s="313">
        <f>SUM(H406:H407)</f>
        <v>0</v>
      </c>
    </row>
    <row r="406" spans="1:8" ht="12.75">
      <c r="A406" s="35"/>
      <c r="B406" s="36"/>
      <c r="C406" s="36"/>
      <c r="D406" s="42" t="s">
        <v>14</v>
      </c>
      <c r="E406" s="38" t="s">
        <v>5</v>
      </c>
      <c r="F406" s="38"/>
      <c r="G406" s="312"/>
      <c r="H406" s="312"/>
    </row>
    <row r="407" spans="1:8" ht="12.75">
      <c r="A407" s="35"/>
      <c r="B407" s="36"/>
      <c r="C407" s="36"/>
      <c r="D407" s="42" t="s">
        <v>23</v>
      </c>
      <c r="E407" s="38" t="s">
        <v>24</v>
      </c>
      <c r="F407" s="38"/>
      <c r="G407" s="312"/>
      <c r="H407" s="312"/>
    </row>
    <row r="408" spans="1:8" s="139" customFormat="1" ht="11.25">
      <c r="A408" s="137"/>
      <c r="B408" s="138"/>
      <c r="C408" s="138"/>
      <c r="D408" s="138"/>
      <c r="E408" s="141"/>
      <c r="F408" s="138"/>
      <c r="G408" s="329"/>
      <c r="H408" s="329"/>
    </row>
    <row r="409" spans="1:8" ht="13.5" thickBot="1">
      <c r="A409" s="46"/>
      <c r="B409" s="47"/>
      <c r="C409" s="47"/>
      <c r="D409" s="47"/>
      <c r="E409" s="67"/>
      <c r="F409" s="47"/>
      <c r="G409" s="316"/>
      <c r="H409" s="316"/>
    </row>
    <row r="410" spans="1:8" s="145" customFormat="1" ht="21.75" customHeight="1" thickBot="1">
      <c r="A410" s="142" t="s">
        <v>0</v>
      </c>
      <c r="B410" s="143" t="s">
        <v>75</v>
      </c>
      <c r="C410" s="144"/>
      <c r="D410" s="144"/>
      <c r="E410" s="144"/>
      <c r="F410" s="144"/>
      <c r="G410" s="330">
        <f>SUM(G412+G421+G427+G429+G431+G433+G435)</f>
        <v>3104949</v>
      </c>
      <c r="H410" s="330">
        <f>SUM(H412+H421+H427+H429+H431+H433+H435)</f>
        <v>4045902</v>
      </c>
    </row>
    <row r="411" spans="1:8" ht="12.75">
      <c r="A411" s="27"/>
      <c r="B411" s="28"/>
      <c r="C411" s="28"/>
      <c r="D411" s="28"/>
      <c r="E411" s="28"/>
      <c r="F411" s="28"/>
      <c r="G411" s="321"/>
      <c r="H411" s="321"/>
    </row>
    <row r="412" spans="1:8" ht="12.75">
      <c r="A412" s="35"/>
      <c r="B412" s="36"/>
      <c r="C412" s="39" t="s">
        <v>3</v>
      </c>
      <c r="D412" s="40" t="s">
        <v>4</v>
      </c>
      <c r="E412" s="41"/>
      <c r="F412" s="41"/>
      <c r="G412" s="313">
        <f>SUM(G413:G419)</f>
        <v>1335924</v>
      </c>
      <c r="H412" s="313">
        <f>SUM(H413:H419)</f>
        <v>1426450</v>
      </c>
    </row>
    <row r="413" spans="1:8" ht="12.75">
      <c r="A413" s="35"/>
      <c r="B413" s="36"/>
      <c r="C413" s="36"/>
      <c r="D413" s="42" t="s">
        <v>19</v>
      </c>
      <c r="E413" s="38" t="s">
        <v>53</v>
      </c>
      <c r="F413" s="38"/>
      <c r="G413" s="312">
        <f>SUM(G39+G78+G88+G174+G187+G198+G221+G228+G288+G296+G327+G370)</f>
        <v>289980</v>
      </c>
      <c r="H413" s="312">
        <f>SUM(H39+H78+H88+H174+H187+H198+H221+H228+H288+H296+H327+H370)</f>
        <v>286030</v>
      </c>
    </row>
    <row r="414" spans="1:8" ht="12.75">
      <c r="A414" s="35"/>
      <c r="B414" s="36"/>
      <c r="C414" s="36"/>
      <c r="D414" s="42" t="s">
        <v>21</v>
      </c>
      <c r="E414" s="38" t="s">
        <v>22</v>
      </c>
      <c r="F414" s="38"/>
      <c r="G414" s="312">
        <f>SUM(G40+G79+G89+G175+G188+G199+G214+G222+G229+G289+G297+G328+G371)</f>
        <v>94320</v>
      </c>
      <c r="H414" s="312">
        <f>SUM(H40+H79+H89+H175+H188+H199+H214+H222+H229+H289+H297+H328+H371)</f>
        <v>90999</v>
      </c>
    </row>
    <row r="415" spans="1:8" ht="12.75">
      <c r="A415" s="35"/>
      <c r="B415" s="36"/>
      <c r="C415" s="36"/>
      <c r="D415" s="42" t="s">
        <v>14</v>
      </c>
      <c r="E415" s="38" t="s">
        <v>5</v>
      </c>
      <c r="F415" s="38"/>
      <c r="G415" s="312">
        <f>SUM(G9+G17+G41+G61+G80+G90+G176+G189+G200+G213+G223+G230+G252+G263+G290+G298+G315+G329+G354+G372+G385+G397+G406)</f>
        <v>634513</v>
      </c>
      <c r="H415" s="312">
        <f>SUM(H9+H17+H41+H61+H80+H90+H176+H189+H200+H213+H223+H230+H252+H263+H290+H298+H315+H329+H354+H372+H385+H397+H406)</f>
        <v>721861</v>
      </c>
    </row>
    <row r="416" spans="1:8" ht="12.75">
      <c r="A416" s="35"/>
      <c r="B416" s="36"/>
      <c r="C416" s="36"/>
      <c r="D416" s="42" t="s">
        <v>23</v>
      </c>
      <c r="E416" s="38" t="s">
        <v>24</v>
      </c>
      <c r="F416" s="38"/>
      <c r="G416" s="312">
        <f>SUM(G42+G91+G178+G190+G201+G299+G311+G320+G330+G343+G355+G373+G386+G398+G407)</f>
        <v>175226</v>
      </c>
      <c r="H416" s="312">
        <f>SUM(H42+H91+H178+H190+H201+H299+H311+H320+H330+H343+H355+H373+H386+H398+H407+H224)</f>
        <v>184245</v>
      </c>
    </row>
    <row r="417" spans="1:8" ht="12.75">
      <c r="A417" s="35"/>
      <c r="B417" s="36"/>
      <c r="C417" s="36"/>
      <c r="D417" s="168" t="s">
        <v>81</v>
      </c>
      <c r="E417" s="167" t="s">
        <v>234</v>
      </c>
      <c r="F417" s="48"/>
      <c r="G417" s="312">
        <f>SUM(G177+G347)</f>
        <v>75</v>
      </c>
      <c r="H417" s="312">
        <f>SUM(H177+H347)</f>
        <v>75</v>
      </c>
    </row>
    <row r="418" spans="1:8" ht="12.75">
      <c r="A418" s="35"/>
      <c r="B418" s="36"/>
      <c r="C418" s="36"/>
      <c r="D418" s="73" t="s">
        <v>173</v>
      </c>
      <c r="E418" s="41" t="s">
        <v>183</v>
      </c>
      <c r="F418" s="38"/>
      <c r="G418" s="312">
        <f>SUM(G105)</f>
        <v>0</v>
      </c>
      <c r="H418" s="312">
        <f>SUM(H105)</f>
        <v>0</v>
      </c>
    </row>
    <row r="419" spans="1:8" ht="12.75">
      <c r="A419" s="35"/>
      <c r="B419" s="36"/>
      <c r="C419" s="36"/>
      <c r="D419" s="42" t="s">
        <v>176</v>
      </c>
      <c r="E419" s="78" t="s">
        <v>180</v>
      </c>
      <c r="F419" s="77"/>
      <c r="G419" s="312">
        <f>SUM(G107+G179+G202)</f>
        <v>141810</v>
      </c>
      <c r="H419" s="312">
        <f>SUM(H107+H179+H202)</f>
        <v>143240</v>
      </c>
    </row>
    <row r="420" spans="1:8" ht="12.75">
      <c r="A420" s="35"/>
      <c r="B420" s="36"/>
      <c r="C420" s="36"/>
      <c r="D420" s="36"/>
      <c r="E420" s="36"/>
      <c r="F420" s="36"/>
      <c r="G420" s="312"/>
      <c r="H420" s="312"/>
    </row>
    <row r="421" spans="1:8" ht="12.75">
      <c r="A421" s="35"/>
      <c r="B421" s="36"/>
      <c r="C421" s="39" t="s">
        <v>7</v>
      </c>
      <c r="D421" s="40" t="s">
        <v>8</v>
      </c>
      <c r="E421" s="41"/>
      <c r="F421" s="41"/>
      <c r="G421" s="313">
        <f>SUM(G422:G425)</f>
        <v>274564</v>
      </c>
      <c r="H421" s="313">
        <f>SUM(H422:H425)</f>
        <v>1251304</v>
      </c>
    </row>
    <row r="422" spans="1:8" ht="12.75">
      <c r="A422" s="35"/>
      <c r="B422" s="36"/>
      <c r="C422" s="36"/>
      <c r="D422" s="42" t="s">
        <v>9</v>
      </c>
      <c r="E422" s="38" t="s">
        <v>10</v>
      </c>
      <c r="F422" s="38"/>
      <c r="G422" s="312">
        <f>SUM(G12+G20+G45+G64+G83+G122+G182+G192+G206+G217+G233+G255+G266+G358+G376+G389+G401)</f>
        <v>145669</v>
      </c>
      <c r="H422" s="312">
        <f>SUM(H12+H20+H45+H64+H83+H122+H182+H192+H206+H217+H233+H255+H266+H358+H376+H389+H401)</f>
        <v>995858</v>
      </c>
    </row>
    <row r="423" spans="1:8" ht="12.75">
      <c r="A423" s="35"/>
      <c r="B423" s="36"/>
      <c r="C423" s="36"/>
      <c r="D423" s="42" t="s">
        <v>12</v>
      </c>
      <c r="E423" s="38" t="s">
        <v>13</v>
      </c>
      <c r="F423" s="38"/>
      <c r="G423" s="312">
        <f>SUM(G29+G50+G68+G130+G361+G392+G242)</f>
        <v>117655</v>
      </c>
      <c r="H423" s="312">
        <f>SUM(H29+H50+H68+H130+H361+H392+H242)</f>
        <v>185733</v>
      </c>
    </row>
    <row r="424" spans="1:8" ht="12.75">
      <c r="A424" s="35"/>
      <c r="B424" s="36"/>
      <c r="C424" s="36"/>
      <c r="D424" s="42" t="s">
        <v>26</v>
      </c>
      <c r="E424" s="41" t="s">
        <v>38</v>
      </c>
      <c r="F424" s="41"/>
      <c r="G424" s="312">
        <f>SUM(G35+G132+G208+G245+G258+G364)</f>
        <v>11240</v>
      </c>
      <c r="H424" s="312">
        <f>SUM(H35+H132+H208+H245+H258+H364+H73)</f>
        <v>69713</v>
      </c>
    </row>
    <row r="425" spans="1:8" ht="12.75">
      <c r="A425" s="35"/>
      <c r="B425" s="36"/>
      <c r="C425" s="36"/>
      <c r="D425" s="73" t="s">
        <v>247</v>
      </c>
      <c r="E425" s="99" t="s">
        <v>243</v>
      </c>
      <c r="F425" s="300"/>
      <c r="G425" s="312"/>
      <c r="H425" s="312"/>
    </row>
    <row r="426" spans="1:8" ht="12.75">
      <c r="A426" s="35"/>
      <c r="B426" s="36"/>
      <c r="C426" s="36"/>
      <c r="D426" s="36"/>
      <c r="E426" s="36"/>
      <c r="F426" s="36"/>
      <c r="G426" s="312"/>
      <c r="H426" s="312"/>
    </row>
    <row r="427" spans="1:8" ht="12.75">
      <c r="A427" s="35"/>
      <c r="B427" s="36"/>
      <c r="C427" s="39" t="s">
        <v>39</v>
      </c>
      <c r="D427" s="40" t="s">
        <v>76</v>
      </c>
      <c r="E427" s="41"/>
      <c r="F427" s="41"/>
      <c r="G427" s="313">
        <f>SUM(G136)</f>
        <v>62000</v>
      </c>
      <c r="H427" s="313">
        <f>SUM(H136)</f>
        <v>62000</v>
      </c>
    </row>
    <row r="428" spans="1:8" ht="12.75">
      <c r="A428" s="35"/>
      <c r="B428" s="36"/>
      <c r="C428" s="36"/>
      <c r="D428" s="36"/>
      <c r="E428" s="36"/>
      <c r="F428" s="36"/>
      <c r="G428" s="312"/>
      <c r="H428" s="312"/>
    </row>
    <row r="429" spans="1:8" ht="12.75">
      <c r="A429" s="35"/>
      <c r="B429" s="36"/>
      <c r="C429" s="39" t="s">
        <v>27</v>
      </c>
      <c r="D429" s="40" t="s">
        <v>28</v>
      </c>
      <c r="E429" s="41"/>
      <c r="F429" s="41"/>
      <c r="G429" s="313">
        <f>SUM(G139)</f>
        <v>6500</v>
      </c>
      <c r="H429" s="313">
        <f>SUM(H139)</f>
        <v>6500</v>
      </c>
    </row>
    <row r="430" spans="1:8" ht="12.75">
      <c r="A430" s="35"/>
      <c r="B430" s="36"/>
      <c r="C430" s="36"/>
      <c r="D430" s="36"/>
      <c r="E430" s="36"/>
      <c r="F430" s="36"/>
      <c r="G430" s="312"/>
      <c r="H430" s="312"/>
    </row>
    <row r="431" spans="1:8" ht="12.75">
      <c r="A431" s="35"/>
      <c r="B431" s="36"/>
      <c r="C431" s="39" t="s">
        <v>43</v>
      </c>
      <c r="D431" s="40" t="s">
        <v>77</v>
      </c>
      <c r="E431" s="41"/>
      <c r="F431" s="41"/>
      <c r="G431" s="313">
        <f>SUM(G145)</f>
        <v>166125</v>
      </c>
      <c r="H431" s="313">
        <f>SUM(H145)</f>
        <v>166125</v>
      </c>
    </row>
    <row r="432" spans="1:8" ht="12.75">
      <c r="A432" s="35"/>
      <c r="B432" s="36"/>
      <c r="C432" s="36"/>
      <c r="D432" s="36"/>
      <c r="E432" s="36"/>
      <c r="F432" s="36"/>
      <c r="G432" s="312"/>
      <c r="H432" s="312"/>
    </row>
    <row r="433" spans="1:8" ht="12.75">
      <c r="A433" s="35"/>
      <c r="B433" s="36"/>
      <c r="C433" s="39" t="s">
        <v>47</v>
      </c>
      <c r="D433" s="40" t="s">
        <v>48</v>
      </c>
      <c r="E433" s="41"/>
      <c r="F433" s="41"/>
      <c r="G433" s="313">
        <f>SUM(G150)</f>
        <v>1229836</v>
      </c>
      <c r="H433" s="313">
        <f>SUM(H150)</f>
        <v>1057983</v>
      </c>
    </row>
    <row r="434" spans="1:8" ht="12.75">
      <c r="A434" s="35"/>
      <c r="B434" s="36"/>
      <c r="C434" s="36"/>
      <c r="D434" s="36"/>
      <c r="E434" s="36"/>
      <c r="F434" s="36"/>
      <c r="G434" s="312"/>
      <c r="H434" s="312"/>
    </row>
    <row r="435" spans="1:8" ht="12.75">
      <c r="A435" s="35"/>
      <c r="B435" s="36"/>
      <c r="C435" s="39" t="s">
        <v>49</v>
      </c>
      <c r="D435" s="40" t="s">
        <v>78</v>
      </c>
      <c r="E435" s="41"/>
      <c r="F435" s="41"/>
      <c r="G435" s="313">
        <f>SUM(G167)</f>
        <v>30000</v>
      </c>
      <c r="H435" s="313">
        <f>SUM(H167)</f>
        <v>75540</v>
      </c>
    </row>
    <row r="436" spans="1:8" ht="13.5" thickBot="1">
      <c r="A436" s="46"/>
      <c r="B436" s="47"/>
      <c r="C436" s="47"/>
      <c r="D436" s="47"/>
      <c r="E436" s="47"/>
      <c r="F436" s="47"/>
      <c r="G436" s="316"/>
      <c r="H436" s="316"/>
    </row>
    <row r="437" spans="1:8" s="152" customFormat="1" ht="26.25" customHeight="1" thickBot="1">
      <c r="A437" s="142" t="s">
        <v>88</v>
      </c>
      <c r="B437" s="143" t="s">
        <v>89</v>
      </c>
      <c r="C437" s="144"/>
      <c r="D437" s="144"/>
      <c r="E437" s="144"/>
      <c r="F437" s="144"/>
      <c r="G437" s="331"/>
      <c r="H437" s="331"/>
    </row>
    <row r="438" spans="1:8" ht="12.75">
      <c r="A438" s="250"/>
      <c r="B438" s="246" t="s">
        <v>90</v>
      </c>
      <c r="C438" s="251"/>
      <c r="D438" s="251"/>
      <c r="E438" s="251"/>
      <c r="F438" s="251"/>
      <c r="G438" s="332">
        <f>SUM(G440+G446)</f>
        <v>45753</v>
      </c>
      <c r="H438" s="332">
        <f>SUM(H440+H446)</f>
        <v>45855</v>
      </c>
    </row>
    <row r="439" spans="1:8" ht="12.75">
      <c r="A439" s="35"/>
      <c r="B439" s="36"/>
      <c r="C439" s="36"/>
      <c r="D439" s="36"/>
      <c r="E439" s="36"/>
      <c r="F439" s="36"/>
      <c r="G439" s="312"/>
      <c r="H439" s="312"/>
    </row>
    <row r="440" spans="1:8" ht="12.75">
      <c r="A440" s="35"/>
      <c r="B440" s="36"/>
      <c r="C440" s="39" t="s">
        <v>3</v>
      </c>
      <c r="D440" s="40" t="s">
        <v>4</v>
      </c>
      <c r="E440" s="41"/>
      <c r="F440" s="41"/>
      <c r="G440" s="313">
        <f>SUM(G441+G442+G443+G444)</f>
        <v>45753</v>
      </c>
      <c r="H440" s="313">
        <f>SUM(H441+H442+H443+H444)</f>
        <v>45855</v>
      </c>
    </row>
    <row r="441" spans="1:8" ht="12.75">
      <c r="A441" s="35"/>
      <c r="B441" s="36"/>
      <c r="C441" s="36"/>
      <c r="D441" s="42" t="s">
        <v>19</v>
      </c>
      <c r="E441" s="38" t="s">
        <v>53</v>
      </c>
      <c r="F441" s="38"/>
      <c r="G441" s="312">
        <v>24669</v>
      </c>
      <c r="H441" s="312">
        <v>24193</v>
      </c>
    </row>
    <row r="442" spans="1:8" ht="12.75">
      <c r="A442" s="35"/>
      <c r="B442" s="36"/>
      <c r="C442" s="36"/>
      <c r="D442" s="42" t="s">
        <v>21</v>
      </c>
      <c r="E442" s="41" t="s">
        <v>22</v>
      </c>
      <c r="F442" s="38"/>
      <c r="G442" s="312">
        <v>7949</v>
      </c>
      <c r="H442" s="312">
        <v>7468</v>
      </c>
    </row>
    <row r="443" spans="1:8" ht="12.75">
      <c r="A443" s="35"/>
      <c r="B443" s="36"/>
      <c r="C443" s="36"/>
      <c r="D443" s="42" t="s">
        <v>14</v>
      </c>
      <c r="E443" s="41" t="s">
        <v>5</v>
      </c>
      <c r="F443" s="38"/>
      <c r="G443" s="312">
        <v>13135</v>
      </c>
      <c r="H443" s="312">
        <v>14080</v>
      </c>
    </row>
    <row r="444" spans="1:8" ht="12.75">
      <c r="A444" s="35"/>
      <c r="B444" s="36"/>
      <c r="C444" s="36"/>
      <c r="D444" s="42" t="s">
        <v>173</v>
      </c>
      <c r="E444" s="95" t="s">
        <v>175</v>
      </c>
      <c r="F444" s="38"/>
      <c r="G444" s="312"/>
      <c r="H444" s="312">
        <v>114</v>
      </c>
    </row>
    <row r="445" spans="1:8" ht="12.75">
      <c r="A445" s="35"/>
      <c r="B445" s="36"/>
      <c r="C445" s="36"/>
      <c r="D445" s="36"/>
      <c r="E445" s="36"/>
      <c r="F445" s="36"/>
      <c r="G445" s="312"/>
      <c r="H445" s="312"/>
    </row>
    <row r="446" spans="1:8" s="107" customFormat="1" ht="12.75">
      <c r="A446" s="106"/>
      <c r="B446" s="58"/>
      <c r="C446" s="39" t="s">
        <v>7</v>
      </c>
      <c r="D446" s="40" t="s">
        <v>8</v>
      </c>
      <c r="E446" s="40"/>
      <c r="F446" s="40"/>
      <c r="G446" s="313">
        <f>SUM(G447)</f>
        <v>0</v>
      </c>
      <c r="H446" s="313">
        <f>SUM(H447)</f>
        <v>0</v>
      </c>
    </row>
    <row r="447" spans="1:8" ht="12.75">
      <c r="A447" s="35"/>
      <c r="B447" s="36"/>
      <c r="C447" s="36"/>
      <c r="D447" s="42" t="s">
        <v>9</v>
      </c>
      <c r="E447" s="38" t="s">
        <v>10</v>
      </c>
      <c r="F447" s="38"/>
      <c r="G447" s="312"/>
      <c r="H447" s="312"/>
    </row>
    <row r="448" spans="1:8" ht="12.75">
      <c r="A448" s="35"/>
      <c r="B448" s="36"/>
      <c r="C448" s="36"/>
      <c r="D448" s="36"/>
      <c r="E448" s="36"/>
      <c r="F448" s="36"/>
      <c r="G448" s="312"/>
      <c r="H448" s="312"/>
    </row>
    <row r="449" spans="1:8" ht="12.75">
      <c r="A449" s="244"/>
      <c r="B449" s="242" t="s">
        <v>91</v>
      </c>
      <c r="C449" s="243"/>
      <c r="D449" s="243"/>
      <c r="E449" s="243"/>
      <c r="F449" s="243"/>
      <c r="G449" s="324">
        <f>SUM(G451)</f>
        <v>8177</v>
      </c>
      <c r="H449" s="324">
        <f>SUM(H451)</f>
        <v>3908</v>
      </c>
    </row>
    <row r="450" spans="1:8" ht="12.75">
      <c r="A450" s="35"/>
      <c r="B450" s="36"/>
      <c r="C450" s="36"/>
      <c r="D450" s="36"/>
      <c r="E450" s="36"/>
      <c r="F450" s="36"/>
      <c r="G450" s="312"/>
      <c r="H450" s="312"/>
    </row>
    <row r="451" spans="1:8" ht="12.75">
      <c r="A451" s="35"/>
      <c r="B451" s="36"/>
      <c r="C451" s="39" t="s">
        <v>3</v>
      </c>
      <c r="D451" s="40" t="s">
        <v>4</v>
      </c>
      <c r="E451" s="41"/>
      <c r="F451" s="41"/>
      <c r="G451" s="313">
        <f>SUM(G452+G453+G454+G455)</f>
        <v>8177</v>
      </c>
      <c r="H451" s="313">
        <f>SUM(H452+H453+H454+H455)</f>
        <v>3908</v>
      </c>
    </row>
    <row r="452" spans="1:8" ht="12.75">
      <c r="A452" s="35"/>
      <c r="B452" s="36"/>
      <c r="C452" s="36"/>
      <c r="D452" s="42" t="s">
        <v>19</v>
      </c>
      <c r="E452" s="38" t="s">
        <v>53</v>
      </c>
      <c r="F452" s="38"/>
      <c r="G452" s="312">
        <v>5745</v>
      </c>
      <c r="H452" s="312">
        <v>693</v>
      </c>
    </row>
    <row r="453" spans="1:8" ht="12.75">
      <c r="A453" s="35"/>
      <c r="B453" s="36"/>
      <c r="C453" s="36"/>
      <c r="D453" s="42" t="s">
        <v>21</v>
      </c>
      <c r="E453" s="41" t="s">
        <v>22</v>
      </c>
      <c r="F453" s="38"/>
      <c r="G453" s="312">
        <v>1889</v>
      </c>
      <c r="H453" s="312">
        <v>191</v>
      </c>
    </row>
    <row r="454" spans="1:8" ht="12.75">
      <c r="A454" s="35"/>
      <c r="B454" s="36"/>
      <c r="C454" s="36"/>
      <c r="D454" s="42" t="s">
        <v>14</v>
      </c>
      <c r="E454" s="41" t="s">
        <v>5</v>
      </c>
      <c r="F454" s="38"/>
      <c r="G454" s="312">
        <v>543</v>
      </c>
      <c r="H454" s="312">
        <v>104</v>
      </c>
    </row>
    <row r="455" spans="1:8" ht="12.75">
      <c r="A455" s="35"/>
      <c r="B455" s="36"/>
      <c r="C455" s="36"/>
      <c r="D455" s="42" t="s">
        <v>173</v>
      </c>
      <c r="E455" s="95" t="s">
        <v>175</v>
      </c>
      <c r="F455" s="38"/>
      <c r="G455" s="312"/>
      <c r="H455" s="312">
        <v>2920</v>
      </c>
    </row>
    <row r="456" spans="1:8" ht="12.75">
      <c r="A456" s="35"/>
      <c r="B456" s="36"/>
      <c r="C456" s="36"/>
      <c r="D456" s="36"/>
      <c r="E456" s="36"/>
      <c r="F456" s="36"/>
      <c r="G456" s="312"/>
      <c r="H456" s="312"/>
    </row>
    <row r="457" spans="1:8" ht="12.75">
      <c r="A457" s="244"/>
      <c r="B457" s="242" t="s">
        <v>92</v>
      </c>
      <c r="C457" s="243"/>
      <c r="D457" s="243"/>
      <c r="E457" s="243"/>
      <c r="F457" s="243"/>
      <c r="G457" s="324">
        <f>SUM(G459)</f>
        <v>11815</v>
      </c>
      <c r="H457" s="324">
        <f>SUM(H459)</f>
        <v>7008</v>
      </c>
    </row>
    <row r="458" spans="1:8" ht="12.75">
      <c r="A458" s="35"/>
      <c r="B458" s="36"/>
      <c r="C458" s="36"/>
      <c r="D458" s="36"/>
      <c r="E458" s="36"/>
      <c r="F458" s="36"/>
      <c r="G458" s="312"/>
      <c r="H458" s="312"/>
    </row>
    <row r="459" spans="1:8" ht="12.75">
      <c r="A459" s="35"/>
      <c r="B459" s="36"/>
      <c r="C459" s="39" t="s">
        <v>3</v>
      </c>
      <c r="D459" s="40" t="s">
        <v>4</v>
      </c>
      <c r="E459" s="41"/>
      <c r="F459" s="41"/>
      <c r="G459" s="313">
        <f>SUM(G460:G462)</f>
        <v>11815</v>
      </c>
      <c r="H459" s="313">
        <f>SUM(H460:H463)</f>
        <v>7008</v>
      </c>
    </row>
    <row r="460" spans="1:8" ht="12.75">
      <c r="A460" s="35"/>
      <c r="B460" s="36"/>
      <c r="C460" s="36"/>
      <c r="D460" s="42" t="s">
        <v>19</v>
      </c>
      <c r="E460" s="38" t="s">
        <v>53</v>
      </c>
      <c r="F460" s="38"/>
      <c r="G460" s="312">
        <v>8595</v>
      </c>
      <c r="H460" s="312">
        <v>4142</v>
      </c>
    </row>
    <row r="461" spans="1:8" ht="12.75">
      <c r="A461" s="35"/>
      <c r="B461" s="36"/>
      <c r="C461" s="36"/>
      <c r="D461" s="42" t="s">
        <v>21</v>
      </c>
      <c r="E461" s="41" t="s">
        <v>22</v>
      </c>
      <c r="F461" s="38"/>
      <c r="G461" s="312">
        <v>2995</v>
      </c>
      <c r="H461" s="312">
        <v>974</v>
      </c>
    </row>
    <row r="462" spans="1:8" ht="12.75">
      <c r="A462" s="35"/>
      <c r="B462" s="36"/>
      <c r="C462" s="36"/>
      <c r="D462" s="42" t="s">
        <v>14</v>
      </c>
      <c r="E462" s="41" t="s">
        <v>5</v>
      </c>
      <c r="F462" s="38"/>
      <c r="G462" s="312">
        <v>225</v>
      </c>
      <c r="H462" s="312">
        <v>230</v>
      </c>
    </row>
    <row r="463" spans="1:8" ht="12.75">
      <c r="A463" s="35"/>
      <c r="B463" s="36"/>
      <c r="C463" s="36"/>
      <c r="D463" s="42" t="s">
        <v>173</v>
      </c>
      <c r="E463" s="74" t="s">
        <v>175</v>
      </c>
      <c r="F463" s="38"/>
      <c r="G463" s="312"/>
      <c r="H463" s="312">
        <v>1662</v>
      </c>
    </row>
    <row r="464" spans="1:8" ht="12.75">
      <c r="A464" s="35"/>
      <c r="B464" s="36"/>
      <c r="C464" s="36"/>
      <c r="D464" s="42"/>
      <c r="E464" s="80"/>
      <c r="F464" s="36"/>
      <c r="G464" s="327"/>
      <c r="H464" s="327"/>
    </row>
    <row r="465" spans="1:8" ht="12.75">
      <c r="A465" s="244"/>
      <c r="B465" s="242" t="s">
        <v>614</v>
      </c>
      <c r="C465" s="243"/>
      <c r="D465" s="243"/>
      <c r="E465" s="243"/>
      <c r="F465" s="243"/>
      <c r="G465" s="334"/>
      <c r="H465" s="334">
        <f>SUM(H467)</f>
        <v>29639</v>
      </c>
    </row>
    <row r="466" spans="1:8" ht="12.75">
      <c r="A466" s="35"/>
      <c r="B466" s="36"/>
      <c r="C466" s="36"/>
      <c r="D466" s="36"/>
      <c r="E466" s="36"/>
      <c r="F466" s="36"/>
      <c r="G466" s="312"/>
      <c r="H466" s="312"/>
    </row>
    <row r="467" spans="1:8" ht="12.75">
      <c r="A467" s="35"/>
      <c r="B467" s="36"/>
      <c r="C467" s="39" t="s">
        <v>3</v>
      </c>
      <c r="D467" s="40" t="s">
        <v>4</v>
      </c>
      <c r="E467" s="41"/>
      <c r="F467" s="41"/>
      <c r="G467" s="313"/>
      <c r="H467" s="313">
        <f>SUM(H468:H470)</f>
        <v>29639</v>
      </c>
    </row>
    <row r="468" spans="1:8" ht="12.75">
      <c r="A468" s="35"/>
      <c r="B468" s="36"/>
      <c r="C468" s="36"/>
      <c r="D468" s="42" t="s">
        <v>19</v>
      </c>
      <c r="E468" s="38" t="s">
        <v>53</v>
      </c>
      <c r="F468" s="38"/>
      <c r="G468" s="312"/>
      <c r="H468" s="312">
        <v>22178</v>
      </c>
    </row>
    <row r="469" spans="1:8" ht="12.75">
      <c r="A469" s="35"/>
      <c r="B469" s="36"/>
      <c r="C469" s="36"/>
      <c r="D469" s="42" t="s">
        <v>21</v>
      </c>
      <c r="E469" s="41" t="s">
        <v>22</v>
      </c>
      <c r="F469" s="38"/>
      <c r="G469" s="312"/>
      <c r="H469" s="312">
        <v>7051</v>
      </c>
    </row>
    <row r="470" spans="1:8" ht="12.75">
      <c r="A470" s="35"/>
      <c r="B470" s="36"/>
      <c r="C470" s="36"/>
      <c r="D470" s="42" t="s">
        <v>14</v>
      </c>
      <c r="E470" s="41" t="s">
        <v>5</v>
      </c>
      <c r="F470" s="38"/>
      <c r="G470" s="312"/>
      <c r="H470" s="312">
        <v>410</v>
      </c>
    </row>
    <row r="471" spans="1:8" ht="13.5" thickBot="1">
      <c r="A471" s="46"/>
      <c r="B471" s="47"/>
      <c r="C471" s="47"/>
      <c r="D471" s="72"/>
      <c r="E471" s="47"/>
      <c r="F471" s="47"/>
      <c r="G471" s="326"/>
      <c r="H471" s="326"/>
    </row>
    <row r="472" spans="1:8" ht="12.75">
      <c r="A472" s="252"/>
      <c r="B472" s="246" t="s">
        <v>242</v>
      </c>
      <c r="C472" s="344"/>
      <c r="D472" s="345"/>
      <c r="E472" s="344"/>
      <c r="F472" s="344"/>
      <c r="G472" s="346">
        <f>SUM(G474+G480)</f>
        <v>132792</v>
      </c>
      <c r="H472" s="346">
        <f>SUM(H474+H480)</f>
        <v>148544</v>
      </c>
    </row>
    <row r="473" spans="1:8" ht="12.75">
      <c r="A473" s="35"/>
      <c r="B473" s="36"/>
      <c r="C473" s="36"/>
      <c r="D473" s="42"/>
      <c r="E473" s="80"/>
      <c r="F473" s="36"/>
      <c r="G473" s="314"/>
      <c r="H473" s="314"/>
    </row>
    <row r="474" spans="1:8" ht="12.75">
      <c r="A474" s="35"/>
      <c r="B474" s="36"/>
      <c r="C474" s="58" t="s">
        <v>3</v>
      </c>
      <c r="D474" s="40" t="s">
        <v>4</v>
      </c>
      <c r="E474" s="95"/>
      <c r="F474" s="41"/>
      <c r="G474" s="333">
        <f>SUM(G475+G476+G477)</f>
        <v>132792</v>
      </c>
      <c r="H474" s="333">
        <f>SUM(H475+H476+H477+H478)</f>
        <v>148544</v>
      </c>
    </row>
    <row r="475" spans="1:8" ht="12.75">
      <c r="A475" s="35"/>
      <c r="B475" s="36"/>
      <c r="C475" s="36"/>
      <c r="D475" s="42" t="s">
        <v>19</v>
      </c>
      <c r="E475" s="38" t="s">
        <v>53</v>
      </c>
      <c r="F475" s="38"/>
      <c r="G475" s="314">
        <v>28673</v>
      </c>
      <c r="H475" s="314">
        <v>28673</v>
      </c>
    </row>
    <row r="476" spans="1:8" ht="12.75">
      <c r="A476" s="35"/>
      <c r="B476" s="36"/>
      <c r="C476" s="36"/>
      <c r="D476" s="42" t="s">
        <v>21</v>
      </c>
      <c r="E476" s="41" t="s">
        <v>22</v>
      </c>
      <c r="F476" s="38"/>
      <c r="G476" s="314">
        <v>9266</v>
      </c>
      <c r="H476" s="314">
        <v>8843</v>
      </c>
    </row>
    <row r="477" spans="1:8" ht="12.75">
      <c r="A477" s="35"/>
      <c r="B477" s="36"/>
      <c r="C477" s="36"/>
      <c r="D477" s="73" t="s">
        <v>14</v>
      </c>
      <c r="E477" s="41" t="s">
        <v>5</v>
      </c>
      <c r="F477" s="38"/>
      <c r="G477" s="314">
        <v>94853</v>
      </c>
      <c r="H477" s="314">
        <v>105620</v>
      </c>
    </row>
    <row r="478" spans="1:8" ht="12.75">
      <c r="A478" s="35"/>
      <c r="B478" s="36"/>
      <c r="C478" s="36"/>
      <c r="D478" s="42" t="s">
        <v>173</v>
      </c>
      <c r="E478" s="74" t="s">
        <v>175</v>
      </c>
      <c r="F478" s="38"/>
      <c r="G478" s="312"/>
      <c r="H478" s="312">
        <v>5408</v>
      </c>
    </row>
    <row r="479" spans="1:8" ht="12.75">
      <c r="A479" s="35"/>
      <c r="B479" s="36"/>
      <c r="C479" s="36"/>
      <c r="D479" s="73"/>
      <c r="E479" s="80"/>
      <c r="F479" s="36"/>
      <c r="G479" s="314"/>
      <c r="H479" s="314"/>
    </row>
    <row r="480" spans="1:8" ht="12.75">
      <c r="A480" s="35"/>
      <c r="B480" s="36"/>
      <c r="C480" s="58" t="s">
        <v>7</v>
      </c>
      <c r="D480" s="40" t="s">
        <v>8</v>
      </c>
      <c r="E480" s="95"/>
      <c r="F480" s="41"/>
      <c r="G480" s="333">
        <f>SUM(G481)</f>
        <v>0</v>
      </c>
      <c r="H480" s="333">
        <f>SUM(H481)</f>
        <v>0</v>
      </c>
    </row>
    <row r="481" spans="1:8" ht="12.75">
      <c r="A481" s="35"/>
      <c r="B481" s="36"/>
      <c r="C481" s="36"/>
      <c r="D481" s="73" t="s">
        <v>9</v>
      </c>
      <c r="E481" s="74" t="s">
        <v>10</v>
      </c>
      <c r="F481" s="38"/>
      <c r="G481" s="314">
        <v>0</v>
      </c>
      <c r="H481" s="314">
        <v>0</v>
      </c>
    </row>
    <row r="482" spans="1:8" ht="12.75">
      <c r="A482" s="35"/>
      <c r="B482" s="36"/>
      <c r="C482" s="36"/>
      <c r="D482" s="36"/>
      <c r="E482" s="36"/>
      <c r="F482" s="36"/>
      <c r="G482" s="314"/>
      <c r="H482" s="314"/>
    </row>
    <row r="483" spans="1:8" ht="12.75">
      <c r="A483" s="244"/>
      <c r="B483" s="242" t="s">
        <v>93</v>
      </c>
      <c r="C483" s="243"/>
      <c r="D483" s="243"/>
      <c r="E483" s="243"/>
      <c r="F483" s="243"/>
      <c r="G483" s="334">
        <f>SUM(G485+G491)</f>
        <v>26602</v>
      </c>
      <c r="H483" s="334">
        <f>SUM(H485+H491)</f>
        <v>27456</v>
      </c>
    </row>
    <row r="484" spans="1:8" ht="12.75">
      <c r="A484" s="35"/>
      <c r="B484" s="36"/>
      <c r="C484" s="36"/>
      <c r="D484" s="36"/>
      <c r="E484" s="36"/>
      <c r="F484" s="36"/>
      <c r="G484" s="312"/>
      <c r="H484" s="312"/>
    </row>
    <row r="485" spans="1:8" ht="12.75">
      <c r="A485" s="35"/>
      <c r="B485" s="36"/>
      <c r="C485" s="39" t="s">
        <v>3</v>
      </c>
      <c r="D485" s="40" t="s">
        <v>4</v>
      </c>
      <c r="E485" s="41"/>
      <c r="F485" s="41"/>
      <c r="G485" s="313">
        <f>SUM(G486+G487+G488+G489)</f>
        <v>26602</v>
      </c>
      <c r="H485" s="313">
        <f>SUM(H486+H487+H488+H489)</f>
        <v>27456</v>
      </c>
    </row>
    <row r="486" spans="1:8" ht="12.75">
      <c r="A486" s="35"/>
      <c r="B486" s="36"/>
      <c r="C486" s="36"/>
      <c r="D486" s="42" t="s">
        <v>19</v>
      </c>
      <c r="E486" s="38" t="s">
        <v>53</v>
      </c>
      <c r="F486" s="38"/>
      <c r="G486" s="312">
        <v>17515</v>
      </c>
      <c r="H486" s="312">
        <v>17925</v>
      </c>
    </row>
    <row r="487" spans="1:8" ht="12.75">
      <c r="A487" s="35"/>
      <c r="B487" s="36"/>
      <c r="C487" s="36"/>
      <c r="D487" s="42" t="s">
        <v>21</v>
      </c>
      <c r="E487" s="41" t="s">
        <v>22</v>
      </c>
      <c r="F487" s="38"/>
      <c r="G487" s="312">
        <v>5630</v>
      </c>
      <c r="H487" s="312">
        <v>5417</v>
      </c>
    </row>
    <row r="488" spans="1:8" ht="12.75">
      <c r="A488" s="35"/>
      <c r="B488" s="36"/>
      <c r="C488" s="36"/>
      <c r="D488" s="42" t="s">
        <v>14</v>
      </c>
      <c r="E488" s="41" t="s">
        <v>5</v>
      </c>
      <c r="F488" s="38"/>
      <c r="G488" s="312">
        <v>3457</v>
      </c>
      <c r="H488" s="312">
        <v>3789</v>
      </c>
    </row>
    <row r="489" spans="1:8" ht="12.75">
      <c r="A489" s="35"/>
      <c r="B489" s="36"/>
      <c r="C489" s="36"/>
      <c r="D489" s="42" t="s">
        <v>173</v>
      </c>
      <c r="E489" s="74" t="s">
        <v>175</v>
      </c>
      <c r="F489" s="38"/>
      <c r="G489" s="312"/>
      <c r="H489" s="312">
        <v>325</v>
      </c>
    </row>
    <row r="490" spans="1:8" ht="12.75">
      <c r="A490" s="35"/>
      <c r="B490" s="36"/>
      <c r="C490" s="36"/>
      <c r="D490" s="42"/>
      <c r="E490" s="80"/>
      <c r="F490" s="36"/>
      <c r="G490" s="312"/>
      <c r="H490" s="312"/>
    </row>
    <row r="491" spans="1:8" s="107" customFormat="1" ht="12.75">
      <c r="A491" s="106"/>
      <c r="B491" s="58"/>
      <c r="C491" s="39" t="s">
        <v>7</v>
      </c>
      <c r="D491" s="40" t="s">
        <v>8</v>
      </c>
      <c r="E491" s="40"/>
      <c r="F491" s="40"/>
      <c r="G491" s="313">
        <f>SUM(G492)</f>
        <v>0</v>
      </c>
      <c r="H491" s="313">
        <f>SUM(H492)</f>
        <v>0</v>
      </c>
    </row>
    <row r="492" spans="1:8" ht="12.75">
      <c r="A492" s="35"/>
      <c r="B492" s="36"/>
      <c r="C492" s="36"/>
      <c r="D492" s="42" t="s">
        <v>194</v>
      </c>
      <c r="E492" s="77" t="s">
        <v>10</v>
      </c>
      <c r="F492" s="38"/>
      <c r="G492" s="312">
        <v>0</v>
      </c>
      <c r="H492" s="312">
        <v>0</v>
      </c>
    </row>
    <row r="493" spans="1:8" ht="12.75">
      <c r="A493" s="35"/>
      <c r="B493" s="36"/>
      <c r="C493" s="36"/>
      <c r="D493" s="42"/>
      <c r="E493" s="36"/>
      <c r="F493" s="36"/>
      <c r="G493" s="314"/>
      <c r="H493" s="314"/>
    </row>
    <row r="494" spans="1:8" ht="12.75">
      <c r="A494" s="244"/>
      <c r="B494" s="242" t="s">
        <v>94</v>
      </c>
      <c r="C494" s="243"/>
      <c r="D494" s="243"/>
      <c r="E494" s="243"/>
      <c r="F494" s="243"/>
      <c r="G494" s="334">
        <f>SUM(G496)</f>
        <v>5293</v>
      </c>
      <c r="H494" s="334">
        <f>SUM(H496)</f>
        <v>5249</v>
      </c>
    </row>
    <row r="495" spans="1:8" ht="12.75">
      <c r="A495" s="35"/>
      <c r="B495" s="36"/>
      <c r="C495" s="36"/>
      <c r="D495" s="36"/>
      <c r="E495" s="36"/>
      <c r="F495" s="36"/>
      <c r="G495" s="312"/>
      <c r="H495" s="312"/>
    </row>
    <row r="496" spans="1:8" ht="12.75">
      <c r="A496" s="35"/>
      <c r="B496" s="36"/>
      <c r="C496" s="39" t="s">
        <v>3</v>
      </c>
      <c r="D496" s="40" t="s">
        <v>4</v>
      </c>
      <c r="E496" s="41"/>
      <c r="F496" s="41"/>
      <c r="G496" s="313">
        <f>SUM(G497+G498+G499+G500)</f>
        <v>5293</v>
      </c>
      <c r="H496" s="313">
        <f>SUM(H497+H498+H499+H500)</f>
        <v>5249</v>
      </c>
    </row>
    <row r="497" spans="1:8" ht="12.75">
      <c r="A497" s="35"/>
      <c r="B497" s="36"/>
      <c r="C497" s="36"/>
      <c r="D497" s="42" t="s">
        <v>19</v>
      </c>
      <c r="E497" s="38" t="s">
        <v>53</v>
      </c>
      <c r="F497" s="38"/>
      <c r="G497" s="312">
        <v>3692</v>
      </c>
      <c r="H497" s="312">
        <v>3692</v>
      </c>
    </row>
    <row r="498" spans="1:8" ht="12.75">
      <c r="A498" s="35"/>
      <c r="B498" s="36"/>
      <c r="C498" s="36"/>
      <c r="D498" s="42" t="s">
        <v>21</v>
      </c>
      <c r="E498" s="41" t="s">
        <v>22</v>
      </c>
      <c r="F498" s="38"/>
      <c r="G498" s="312">
        <v>1196</v>
      </c>
      <c r="H498" s="312">
        <v>1144</v>
      </c>
    </row>
    <row r="499" spans="1:8" ht="12.75">
      <c r="A499" s="35"/>
      <c r="B499" s="36"/>
      <c r="C499" s="36"/>
      <c r="D499" s="42" t="s">
        <v>14</v>
      </c>
      <c r="E499" s="41" t="s">
        <v>5</v>
      </c>
      <c r="F499" s="38"/>
      <c r="G499" s="312">
        <v>405</v>
      </c>
      <c r="H499" s="312">
        <v>413</v>
      </c>
    </row>
    <row r="500" spans="1:8" ht="12.75">
      <c r="A500" s="35"/>
      <c r="B500" s="36"/>
      <c r="C500" s="36"/>
      <c r="D500" s="42" t="s">
        <v>173</v>
      </c>
      <c r="E500" s="74" t="s">
        <v>175</v>
      </c>
      <c r="F500" s="38"/>
      <c r="G500" s="312"/>
      <c r="H500" s="312"/>
    </row>
    <row r="501" spans="1:8" ht="13.5" thickBot="1">
      <c r="A501" s="46"/>
      <c r="B501" s="47"/>
      <c r="C501" s="47"/>
      <c r="D501" s="72"/>
      <c r="E501" s="47"/>
      <c r="F501" s="47"/>
      <c r="G501" s="316"/>
      <c r="H501" s="316"/>
    </row>
    <row r="502" spans="1:8" ht="12.75">
      <c r="A502" s="244"/>
      <c r="B502" s="242" t="s">
        <v>174</v>
      </c>
      <c r="C502" s="243"/>
      <c r="D502" s="243"/>
      <c r="E502" s="243"/>
      <c r="F502" s="243"/>
      <c r="G502" s="334">
        <f>SUM(G504)</f>
        <v>0</v>
      </c>
      <c r="H502" s="334">
        <f>SUM(H504)</f>
        <v>826</v>
      </c>
    </row>
    <row r="503" spans="1:8" ht="12.75">
      <c r="A503" s="35"/>
      <c r="B503" s="36"/>
      <c r="C503" s="36"/>
      <c r="D503" s="36"/>
      <c r="E503" s="36"/>
      <c r="F503" s="36"/>
      <c r="G503" s="312"/>
      <c r="H503" s="312"/>
    </row>
    <row r="504" spans="1:8" ht="12.75">
      <c r="A504" s="35"/>
      <c r="B504" s="36"/>
      <c r="C504" s="39" t="s">
        <v>3</v>
      </c>
      <c r="D504" s="40" t="s">
        <v>4</v>
      </c>
      <c r="E504" s="41"/>
      <c r="F504" s="41"/>
      <c r="G504" s="313">
        <f>SUM(G505)</f>
        <v>0</v>
      </c>
      <c r="H504" s="313">
        <f>SUM(H505)</f>
        <v>826</v>
      </c>
    </row>
    <row r="505" spans="1:8" ht="12.75">
      <c r="A505" s="35"/>
      <c r="B505" s="36"/>
      <c r="C505" s="36"/>
      <c r="D505" s="42" t="s">
        <v>14</v>
      </c>
      <c r="E505" s="38" t="s">
        <v>5</v>
      </c>
      <c r="F505" s="38"/>
      <c r="G505" s="312"/>
      <c r="H505" s="312">
        <v>826</v>
      </c>
    </row>
    <row r="506" spans="1:8" ht="12.75" customHeight="1" hidden="1">
      <c r="A506" s="35"/>
      <c r="B506" s="56" t="s">
        <v>95</v>
      </c>
      <c r="C506" s="57"/>
      <c r="D506" s="57"/>
      <c r="E506" s="57"/>
      <c r="F506" s="57"/>
      <c r="G506" s="312"/>
      <c r="H506" s="312"/>
    </row>
    <row r="507" spans="1:8" ht="12.75" customHeight="1" hidden="1">
      <c r="A507" s="35"/>
      <c r="B507" s="36"/>
      <c r="C507" s="36"/>
      <c r="D507" s="36"/>
      <c r="E507" s="36"/>
      <c r="F507" s="36"/>
      <c r="G507" s="312"/>
      <c r="H507" s="312"/>
    </row>
    <row r="508" spans="1:8" ht="12.75" customHeight="1" hidden="1">
      <c r="A508" s="35"/>
      <c r="B508" s="36"/>
      <c r="C508" s="39" t="s">
        <v>3</v>
      </c>
      <c r="D508" s="40" t="s">
        <v>4</v>
      </c>
      <c r="E508" s="41"/>
      <c r="F508" s="41"/>
      <c r="G508" s="312"/>
      <c r="H508" s="312"/>
    </row>
    <row r="509" spans="1:8" ht="12.75" customHeight="1" hidden="1">
      <c r="A509" s="35"/>
      <c r="B509" s="36"/>
      <c r="C509" s="36"/>
      <c r="D509" s="42" t="s">
        <v>19</v>
      </c>
      <c r="E509" s="38" t="s">
        <v>53</v>
      </c>
      <c r="F509" s="38"/>
      <c r="G509" s="312"/>
      <c r="H509" s="312"/>
    </row>
    <row r="510" spans="1:8" ht="12.75" customHeight="1" hidden="1">
      <c r="A510" s="35"/>
      <c r="B510" s="36"/>
      <c r="C510" s="36"/>
      <c r="D510" s="42" t="s">
        <v>21</v>
      </c>
      <c r="E510" s="38" t="s">
        <v>22</v>
      </c>
      <c r="F510" s="38"/>
      <c r="G510" s="312"/>
      <c r="H510" s="312"/>
    </row>
    <row r="511" spans="1:8" ht="12.75" customHeight="1" hidden="1">
      <c r="A511" s="35"/>
      <c r="B511" s="36"/>
      <c r="C511" s="36"/>
      <c r="D511" s="42" t="s">
        <v>14</v>
      </c>
      <c r="E511" s="38" t="s">
        <v>5</v>
      </c>
      <c r="F511" s="38"/>
      <c r="G511" s="312"/>
      <c r="H511" s="312"/>
    </row>
    <row r="512" spans="1:8" ht="13.5" customHeight="1" hidden="1" thickBot="1">
      <c r="A512" s="46"/>
      <c r="B512" s="47"/>
      <c r="C512" s="47"/>
      <c r="D512" s="47"/>
      <c r="E512" s="47"/>
      <c r="F512" s="47"/>
      <c r="G512" s="312"/>
      <c r="H512" s="312"/>
    </row>
    <row r="513" spans="1:8" ht="12.75">
      <c r="A513" s="35"/>
      <c r="B513" s="36"/>
      <c r="C513" s="36"/>
      <c r="D513" s="36"/>
      <c r="E513" s="36"/>
      <c r="F513" s="36"/>
      <c r="G513" s="312"/>
      <c r="H513" s="312"/>
    </row>
    <row r="514" spans="1:8" ht="12.75">
      <c r="A514" s="35"/>
      <c r="B514" s="36"/>
      <c r="C514" s="36"/>
      <c r="D514" s="36"/>
      <c r="E514" s="36"/>
      <c r="F514" s="36"/>
      <c r="G514" s="314"/>
      <c r="H514" s="314"/>
    </row>
    <row r="515" spans="1:8" ht="12.75">
      <c r="A515" s="244"/>
      <c r="B515" s="242" t="s">
        <v>323</v>
      </c>
      <c r="C515" s="243"/>
      <c r="D515" s="243"/>
      <c r="E515" s="243"/>
      <c r="F515" s="243"/>
      <c r="G515" s="334">
        <f>SUM(G517+G524)</f>
        <v>54601</v>
      </c>
      <c r="H515" s="334">
        <f>SUM(H517+H524)</f>
        <v>59966</v>
      </c>
    </row>
    <row r="516" spans="1:8" ht="12.75">
      <c r="A516" s="35"/>
      <c r="B516" s="36"/>
      <c r="C516" s="36"/>
      <c r="D516" s="36"/>
      <c r="E516" s="36"/>
      <c r="F516" s="36"/>
      <c r="G516" s="312"/>
      <c r="H516" s="312"/>
    </row>
    <row r="517" spans="1:8" ht="12.75">
      <c r="A517" s="35"/>
      <c r="B517" s="36"/>
      <c r="C517" s="39" t="s">
        <v>3</v>
      </c>
      <c r="D517" s="40" t="s">
        <v>4</v>
      </c>
      <c r="E517" s="41"/>
      <c r="F517" s="41"/>
      <c r="G517" s="313">
        <f>SUM(G518+G519+G520+G521+G522)</f>
        <v>54601</v>
      </c>
      <c r="H517" s="313">
        <f>SUM(H518+H519+H520+H521+H522)</f>
        <v>59139</v>
      </c>
    </row>
    <row r="518" spans="1:8" ht="12.75">
      <c r="A518" s="35"/>
      <c r="B518" s="36"/>
      <c r="C518" s="36"/>
      <c r="D518" s="42" t="s">
        <v>19</v>
      </c>
      <c r="E518" s="38" t="s">
        <v>53</v>
      </c>
      <c r="F518" s="38"/>
      <c r="G518" s="312">
        <v>37232</v>
      </c>
      <c r="H518" s="312">
        <v>36693</v>
      </c>
    </row>
    <row r="519" spans="1:8" ht="12.75">
      <c r="A519" s="35"/>
      <c r="B519" s="36"/>
      <c r="C519" s="36"/>
      <c r="D519" s="42" t="s">
        <v>21</v>
      </c>
      <c r="E519" s="41" t="s">
        <v>22</v>
      </c>
      <c r="F519" s="38"/>
      <c r="G519" s="312">
        <v>11475</v>
      </c>
      <c r="H519" s="312">
        <v>11218</v>
      </c>
    </row>
    <row r="520" spans="1:8" ht="12.75">
      <c r="A520" s="35"/>
      <c r="B520" s="36"/>
      <c r="C520" s="36"/>
      <c r="D520" s="42" t="s">
        <v>14</v>
      </c>
      <c r="E520" s="41" t="s">
        <v>5</v>
      </c>
      <c r="F520" s="38"/>
      <c r="G520" s="312">
        <v>5861</v>
      </c>
      <c r="H520" s="312">
        <v>6593</v>
      </c>
    </row>
    <row r="521" spans="1:8" ht="12.75">
      <c r="A521" s="35"/>
      <c r="B521" s="36"/>
      <c r="C521" s="36"/>
      <c r="D521" s="42" t="s">
        <v>81</v>
      </c>
      <c r="E521" s="38" t="s">
        <v>82</v>
      </c>
      <c r="F521" s="38"/>
      <c r="G521" s="312">
        <v>33</v>
      </c>
      <c r="H521" s="312">
        <v>33</v>
      </c>
    </row>
    <row r="522" spans="1:8" ht="12.75">
      <c r="A522" s="35"/>
      <c r="B522" s="36"/>
      <c r="C522" s="36"/>
      <c r="D522" s="42" t="s">
        <v>173</v>
      </c>
      <c r="E522" s="74" t="s">
        <v>175</v>
      </c>
      <c r="F522" s="38"/>
      <c r="G522" s="312"/>
      <c r="H522" s="312">
        <v>4602</v>
      </c>
    </row>
    <row r="523" spans="1:8" ht="12.75">
      <c r="A523" s="35"/>
      <c r="B523" s="36"/>
      <c r="C523" s="36"/>
      <c r="D523" s="36"/>
      <c r="E523" s="36"/>
      <c r="F523" s="36"/>
      <c r="G523" s="312"/>
      <c r="H523" s="312"/>
    </row>
    <row r="524" spans="1:8" ht="12.75">
      <c r="A524" s="35"/>
      <c r="B524" s="36"/>
      <c r="C524" s="39" t="s">
        <v>7</v>
      </c>
      <c r="D524" s="40" t="s">
        <v>8</v>
      </c>
      <c r="E524" s="41"/>
      <c r="F524" s="41"/>
      <c r="G524" s="313">
        <f>SUM(G525)</f>
        <v>0</v>
      </c>
      <c r="H524" s="313">
        <f>SUM(H525)</f>
        <v>827</v>
      </c>
    </row>
    <row r="525" spans="1:8" ht="12.75">
      <c r="A525" s="35"/>
      <c r="B525" s="36"/>
      <c r="C525" s="36"/>
      <c r="D525" s="42" t="s">
        <v>9</v>
      </c>
      <c r="E525" s="38" t="s">
        <v>10</v>
      </c>
      <c r="F525" s="38"/>
      <c r="G525" s="312"/>
      <c r="H525" s="312">
        <f>SUM(H526)</f>
        <v>827</v>
      </c>
    </row>
    <row r="526" spans="1:8" ht="12.75">
      <c r="A526" s="35"/>
      <c r="B526" s="36"/>
      <c r="C526" s="36"/>
      <c r="D526" s="36"/>
      <c r="E526" s="670" t="s">
        <v>11</v>
      </c>
      <c r="F526" s="54" t="s">
        <v>652</v>
      </c>
      <c r="G526" s="312"/>
      <c r="H526" s="320">
        <v>827</v>
      </c>
    </row>
    <row r="527" spans="1:8" ht="12.75">
      <c r="A527" s="35"/>
      <c r="B527" s="36"/>
      <c r="C527" s="36"/>
      <c r="D527" s="36"/>
      <c r="E527" s="36"/>
      <c r="F527" s="36"/>
      <c r="G527" s="312"/>
      <c r="H527" s="312"/>
    </row>
    <row r="528" spans="1:8" ht="12.75">
      <c r="A528" s="244"/>
      <c r="B528" s="242" t="s">
        <v>143</v>
      </c>
      <c r="C528" s="243"/>
      <c r="D528" s="243"/>
      <c r="E528" s="243"/>
      <c r="F528" s="243"/>
      <c r="G528" s="324">
        <f>SUM(G530+G537)</f>
        <v>110848</v>
      </c>
      <c r="H528" s="324">
        <f>SUM(H530+H537)</f>
        <v>117000</v>
      </c>
    </row>
    <row r="529" spans="1:8" ht="12.75">
      <c r="A529" s="35"/>
      <c r="B529" s="36"/>
      <c r="C529" s="36"/>
      <c r="D529" s="36"/>
      <c r="E529" s="36"/>
      <c r="F529" s="36"/>
      <c r="G529" s="312"/>
      <c r="H529" s="312"/>
    </row>
    <row r="530" spans="1:8" ht="12.75">
      <c r="A530" s="35"/>
      <c r="B530" s="36"/>
      <c r="C530" s="39" t="s">
        <v>3</v>
      </c>
      <c r="D530" s="40" t="s">
        <v>4</v>
      </c>
      <c r="E530" s="41"/>
      <c r="F530" s="41"/>
      <c r="G530" s="313">
        <f>SUM(G531+G532+G533+G534+G535)</f>
        <v>110848</v>
      </c>
      <c r="H530" s="313">
        <f>SUM(H531+H532+H533+H534+H535)</f>
        <v>117000</v>
      </c>
    </row>
    <row r="531" spans="1:8" ht="12.75">
      <c r="A531" s="35"/>
      <c r="B531" s="36"/>
      <c r="C531" s="36"/>
      <c r="D531" s="42" t="s">
        <v>19</v>
      </c>
      <c r="E531" s="38" t="s">
        <v>53</v>
      </c>
      <c r="F531" s="38"/>
      <c r="G531" s="312">
        <v>45367</v>
      </c>
      <c r="H531" s="312">
        <v>45050</v>
      </c>
    </row>
    <row r="532" spans="1:8" ht="12.75">
      <c r="A532" s="35"/>
      <c r="B532" s="36"/>
      <c r="C532" s="36"/>
      <c r="D532" s="42" t="s">
        <v>21</v>
      </c>
      <c r="E532" s="41" t="s">
        <v>22</v>
      </c>
      <c r="F532" s="38"/>
      <c r="G532" s="312">
        <v>14765</v>
      </c>
      <c r="H532" s="312">
        <v>13970</v>
      </c>
    </row>
    <row r="533" spans="1:8" ht="12.75">
      <c r="A533" s="35"/>
      <c r="B533" s="36"/>
      <c r="C533" s="36"/>
      <c r="D533" s="42" t="s">
        <v>14</v>
      </c>
      <c r="E533" s="41" t="s">
        <v>5</v>
      </c>
      <c r="F533" s="38"/>
      <c r="G533" s="312">
        <v>50716</v>
      </c>
      <c r="H533" s="312">
        <v>52662</v>
      </c>
    </row>
    <row r="534" spans="1:8" ht="12.75">
      <c r="A534" s="35"/>
      <c r="B534" s="36"/>
      <c r="C534" s="36"/>
      <c r="D534" s="42" t="s">
        <v>173</v>
      </c>
      <c r="E534" s="95" t="s">
        <v>175</v>
      </c>
      <c r="F534" s="38"/>
      <c r="G534" s="312"/>
      <c r="H534" s="312">
        <v>5318</v>
      </c>
    </row>
    <row r="535" spans="1:8" ht="12.75">
      <c r="A535" s="35"/>
      <c r="B535" s="36"/>
      <c r="C535" s="36"/>
      <c r="D535" s="42" t="s">
        <v>176</v>
      </c>
      <c r="E535" s="74" t="s">
        <v>177</v>
      </c>
      <c r="F535" s="38"/>
      <c r="G535" s="312"/>
      <c r="H535" s="312"/>
    </row>
    <row r="536" spans="1:8" ht="12.75">
      <c r="A536" s="35"/>
      <c r="B536" s="36"/>
      <c r="C536" s="36"/>
      <c r="D536" s="42"/>
      <c r="E536" s="36"/>
      <c r="F536" s="36" t="s">
        <v>220</v>
      </c>
      <c r="G536" s="312"/>
      <c r="H536" s="312"/>
    </row>
    <row r="537" spans="1:8" s="107" customFormat="1" ht="12.75">
      <c r="A537" s="106"/>
      <c r="B537" s="58"/>
      <c r="C537" s="39" t="s">
        <v>7</v>
      </c>
      <c r="D537" s="40" t="s">
        <v>8</v>
      </c>
      <c r="E537" s="40"/>
      <c r="F537" s="40"/>
      <c r="G537" s="313">
        <f>SUM(G538)</f>
        <v>0</v>
      </c>
      <c r="H537" s="313">
        <f>SUM(H538)</f>
        <v>0</v>
      </c>
    </row>
    <row r="538" spans="1:8" ht="12.75">
      <c r="A538" s="35"/>
      <c r="B538" s="36"/>
      <c r="C538" s="36"/>
      <c r="D538" s="42" t="s">
        <v>9</v>
      </c>
      <c r="E538" s="38" t="s">
        <v>10</v>
      </c>
      <c r="F538" s="38"/>
      <c r="G538" s="312"/>
      <c r="H538" s="312"/>
    </row>
    <row r="539" spans="1:8" ht="12.75">
      <c r="A539" s="35"/>
      <c r="B539" s="36"/>
      <c r="C539" s="36"/>
      <c r="D539" s="79"/>
      <c r="E539" s="50"/>
      <c r="F539" s="50"/>
      <c r="G539" s="312"/>
      <c r="H539" s="312"/>
    </row>
    <row r="540" spans="1:8" ht="13.5" thickBot="1">
      <c r="A540" s="46"/>
      <c r="B540" s="47"/>
      <c r="C540" s="47"/>
      <c r="D540" s="47"/>
      <c r="E540" s="47"/>
      <c r="F540" s="47"/>
      <c r="G540" s="316"/>
      <c r="H540" s="316"/>
    </row>
    <row r="541" spans="1:8" ht="12.75">
      <c r="A541" s="252"/>
      <c r="B541" s="246" t="s">
        <v>320</v>
      </c>
      <c r="C541" s="251"/>
      <c r="D541" s="251"/>
      <c r="E541" s="251"/>
      <c r="F541" s="251"/>
      <c r="G541" s="332">
        <f>SUM(G543+G549)</f>
        <v>98056</v>
      </c>
      <c r="H541" s="332">
        <f>SUM(H543+H549)</f>
        <v>125029</v>
      </c>
    </row>
    <row r="542" spans="1:8" ht="12.75">
      <c r="A542" s="35"/>
      <c r="B542" s="36"/>
      <c r="C542" s="36"/>
      <c r="D542" s="36"/>
      <c r="E542" s="36"/>
      <c r="F542" s="36"/>
      <c r="G542" s="312"/>
      <c r="H542" s="312"/>
    </row>
    <row r="543" spans="1:8" ht="12.75">
      <c r="A543" s="35"/>
      <c r="B543" s="36"/>
      <c r="C543" s="39" t="s">
        <v>3</v>
      </c>
      <c r="D543" s="40" t="s">
        <v>4</v>
      </c>
      <c r="E543" s="41"/>
      <c r="F543" s="41"/>
      <c r="G543" s="313">
        <f>SUM(G544+G545+G546+G547)</f>
        <v>98056</v>
      </c>
      <c r="H543" s="313">
        <f>SUM(H544+H545+H546+H547)</f>
        <v>123498</v>
      </c>
    </row>
    <row r="544" spans="1:8" ht="12.75">
      <c r="A544" s="35"/>
      <c r="B544" s="36"/>
      <c r="C544" s="36"/>
      <c r="D544" s="42" t="s">
        <v>19</v>
      </c>
      <c r="E544" s="38" t="s">
        <v>53</v>
      </c>
      <c r="F544" s="38"/>
      <c r="G544" s="312">
        <v>41392</v>
      </c>
      <c r="H544" s="312">
        <v>42133</v>
      </c>
    </row>
    <row r="545" spans="1:8" ht="12.75">
      <c r="A545" s="35"/>
      <c r="B545" s="36"/>
      <c r="C545" s="36"/>
      <c r="D545" s="42" t="s">
        <v>21</v>
      </c>
      <c r="E545" s="41" t="s">
        <v>22</v>
      </c>
      <c r="F545" s="38"/>
      <c r="G545" s="312">
        <v>13613</v>
      </c>
      <c r="H545" s="312">
        <v>13290</v>
      </c>
    </row>
    <row r="546" spans="1:8" ht="12.75">
      <c r="A546" s="35"/>
      <c r="B546" s="36"/>
      <c r="C546" s="36"/>
      <c r="D546" s="42" t="s">
        <v>14</v>
      </c>
      <c r="E546" s="41" t="s">
        <v>5</v>
      </c>
      <c r="F546" s="38"/>
      <c r="G546" s="312">
        <v>43051</v>
      </c>
      <c r="H546" s="312">
        <v>60411</v>
      </c>
    </row>
    <row r="547" spans="1:8" ht="12.75">
      <c r="A547" s="35"/>
      <c r="B547" s="36"/>
      <c r="C547" s="36"/>
      <c r="D547" s="42" t="s">
        <v>173</v>
      </c>
      <c r="E547" s="95" t="s">
        <v>175</v>
      </c>
      <c r="F547" s="38"/>
      <c r="G547" s="312"/>
      <c r="H547" s="312">
        <v>7664</v>
      </c>
    </row>
    <row r="548" spans="1:8" s="93" customFormat="1" ht="12.75">
      <c r="A548" s="92"/>
      <c r="B548" s="50"/>
      <c r="C548" s="50"/>
      <c r="D548" s="83"/>
      <c r="E548" s="94"/>
      <c r="F548" s="50"/>
      <c r="G548" s="320"/>
      <c r="H548" s="320"/>
    </row>
    <row r="549" spans="1:8" s="100" customFormat="1" ht="12.75">
      <c r="A549" s="96"/>
      <c r="B549" s="97"/>
      <c r="C549" s="39" t="s">
        <v>7</v>
      </c>
      <c r="D549" s="40" t="s">
        <v>8</v>
      </c>
      <c r="E549" s="40"/>
      <c r="F549" s="40"/>
      <c r="G549" s="313">
        <f>SUM(G550)</f>
        <v>0</v>
      </c>
      <c r="H549" s="313">
        <f>SUM(H550,H553)</f>
        <v>1531</v>
      </c>
    </row>
    <row r="550" spans="1:8" ht="12.75">
      <c r="A550" s="35"/>
      <c r="B550" s="36"/>
      <c r="C550" s="36"/>
      <c r="D550" s="42" t="s">
        <v>9</v>
      </c>
      <c r="E550" s="77" t="s">
        <v>10</v>
      </c>
      <c r="F550" s="38"/>
      <c r="G550" s="312">
        <v>0</v>
      </c>
      <c r="H550" s="312">
        <f>SUM(H551:H552)</f>
        <v>660</v>
      </c>
    </row>
    <row r="551" spans="1:8" s="93" customFormat="1" ht="12.75">
      <c r="A551" s="92"/>
      <c r="B551" s="50"/>
      <c r="C551" s="50"/>
      <c r="D551" s="83"/>
      <c r="E551" s="669" t="s">
        <v>11</v>
      </c>
      <c r="F551" s="48" t="s">
        <v>653</v>
      </c>
      <c r="G551" s="320"/>
      <c r="H551" s="320">
        <v>360</v>
      </c>
    </row>
    <row r="552" spans="1:8" s="93" customFormat="1" ht="12.75">
      <c r="A552" s="92"/>
      <c r="B552" s="50"/>
      <c r="C552" s="50"/>
      <c r="D552" s="83"/>
      <c r="E552" s="669" t="s">
        <v>11</v>
      </c>
      <c r="F552" s="301" t="s">
        <v>609</v>
      </c>
      <c r="G552" s="320"/>
      <c r="H552" s="320">
        <v>300</v>
      </c>
    </row>
    <row r="553" spans="1:8" ht="12.75">
      <c r="A553" s="35"/>
      <c r="B553" s="36"/>
      <c r="C553" s="36"/>
      <c r="D553" s="657" t="s">
        <v>12</v>
      </c>
      <c r="E553" s="78" t="s">
        <v>13</v>
      </c>
      <c r="F553" s="602"/>
      <c r="G553" s="312"/>
      <c r="H553" s="312">
        <f>SUM(H554:H555)</f>
        <v>871</v>
      </c>
    </row>
    <row r="554" spans="1:8" s="93" customFormat="1" ht="12.75">
      <c r="A554" s="92"/>
      <c r="B554" s="50"/>
      <c r="C554" s="50"/>
      <c r="D554" s="671"/>
      <c r="E554" s="670" t="s">
        <v>11</v>
      </c>
      <c r="F554" s="301" t="s">
        <v>628</v>
      </c>
      <c r="G554" s="320"/>
      <c r="H554" s="320">
        <v>726</v>
      </c>
    </row>
    <row r="555" spans="1:8" s="93" customFormat="1" ht="12.75">
      <c r="A555" s="92"/>
      <c r="B555" s="50"/>
      <c r="C555" s="50"/>
      <c r="D555" s="671"/>
      <c r="E555" s="670" t="s">
        <v>11</v>
      </c>
      <c r="F555" s="50" t="s">
        <v>629</v>
      </c>
      <c r="G555" s="320"/>
      <c r="H555" s="320">
        <v>145</v>
      </c>
    </row>
    <row r="556" spans="1:8" ht="12.75">
      <c r="A556" s="244"/>
      <c r="B556" s="242" t="s">
        <v>321</v>
      </c>
      <c r="C556" s="243"/>
      <c r="D556" s="243"/>
      <c r="E556" s="243"/>
      <c r="F556" s="243"/>
      <c r="G556" s="324">
        <f>SUM(G558+G564)</f>
        <v>68185</v>
      </c>
      <c r="H556" s="324">
        <f>SUM(H558+H564)</f>
        <v>72764</v>
      </c>
    </row>
    <row r="557" spans="1:8" ht="12.75">
      <c r="A557" s="35"/>
      <c r="B557" s="36"/>
      <c r="C557" s="36"/>
      <c r="D557" s="36"/>
      <c r="E557" s="36"/>
      <c r="F557" s="36"/>
      <c r="G557" s="312"/>
      <c r="H557" s="312"/>
    </row>
    <row r="558" spans="1:8" ht="12.75">
      <c r="A558" s="35"/>
      <c r="B558" s="36"/>
      <c r="C558" s="39" t="s">
        <v>3</v>
      </c>
      <c r="D558" s="40" t="s">
        <v>4</v>
      </c>
      <c r="E558" s="41"/>
      <c r="F558" s="41"/>
      <c r="G558" s="313">
        <f>SUM(G559+G560+G561+G562)</f>
        <v>68185</v>
      </c>
      <c r="H558" s="313">
        <f>SUM(H559+H560+H561+H562)</f>
        <v>72659</v>
      </c>
    </row>
    <row r="559" spans="1:8" ht="12.75">
      <c r="A559" s="35"/>
      <c r="B559" s="36"/>
      <c r="C559" s="36"/>
      <c r="D559" s="42" t="s">
        <v>19</v>
      </c>
      <c r="E559" s="38" t="s">
        <v>53</v>
      </c>
      <c r="F559" s="38"/>
      <c r="G559" s="312">
        <v>39048</v>
      </c>
      <c r="H559" s="312">
        <v>39746</v>
      </c>
    </row>
    <row r="560" spans="1:8" ht="12.75">
      <c r="A560" s="35"/>
      <c r="B560" s="36"/>
      <c r="C560" s="36"/>
      <c r="D560" s="42" t="s">
        <v>21</v>
      </c>
      <c r="E560" s="41" t="s">
        <v>22</v>
      </c>
      <c r="F560" s="38"/>
      <c r="G560" s="312">
        <v>12538</v>
      </c>
      <c r="H560" s="312">
        <v>12153</v>
      </c>
    </row>
    <row r="561" spans="1:8" ht="12.75">
      <c r="A561" s="35"/>
      <c r="B561" s="36"/>
      <c r="C561" s="36"/>
      <c r="D561" s="42" t="s">
        <v>14</v>
      </c>
      <c r="E561" s="41" t="s">
        <v>5</v>
      </c>
      <c r="F561" s="38"/>
      <c r="G561" s="312">
        <v>16599</v>
      </c>
      <c r="H561" s="312">
        <v>19805</v>
      </c>
    </row>
    <row r="562" spans="1:8" ht="12.75">
      <c r="A562" s="35"/>
      <c r="B562" s="36"/>
      <c r="C562" s="36"/>
      <c r="D562" s="42" t="s">
        <v>173</v>
      </c>
      <c r="E562" s="95" t="s">
        <v>175</v>
      </c>
      <c r="F562" s="38"/>
      <c r="G562" s="312"/>
      <c r="H562" s="312">
        <v>955</v>
      </c>
    </row>
    <row r="563" spans="1:8" ht="12.75">
      <c r="A563" s="35"/>
      <c r="B563" s="36"/>
      <c r="C563" s="36"/>
      <c r="D563" s="42"/>
      <c r="E563" s="36"/>
      <c r="F563" s="36"/>
      <c r="G563" s="312"/>
      <c r="H563" s="312"/>
    </row>
    <row r="564" spans="1:8" ht="12.75">
      <c r="A564" s="35"/>
      <c r="B564" s="36"/>
      <c r="C564" s="39" t="s">
        <v>7</v>
      </c>
      <c r="D564" s="40" t="s">
        <v>8</v>
      </c>
      <c r="E564" s="41"/>
      <c r="F564" s="41"/>
      <c r="G564" s="313">
        <f>SUM(G565)</f>
        <v>0</v>
      </c>
      <c r="H564" s="313">
        <f>SUM(H565)</f>
        <v>105</v>
      </c>
    </row>
    <row r="565" spans="1:8" ht="12.75">
      <c r="A565" s="35"/>
      <c r="B565" s="36"/>
      <c r="C565" s="36"/>
      <c r="D565" s="42" t="s">
        <v>9</v>
      </c>
      <c r="E565" s="38" t="s">
        <v>10</v>
      </c>
      <c r="F565" s="38"/>
      <c r="G565" s="312"/>
      <c r="H565" s="312">
        <f>SUM(H566)</f>
        <v>105</v>
      </c>
    </row>
    <row r="566" spans="1:8" ht="12.75">
      <c r="A566" s="35"/>
      <c r="B566" s="36"/>
      <c r="C566" s="36"/>
      <c r="D566" s="42"/>
      <c r="E566" s="652" t="s">
        <v>11</v>
      </c>
      <c r="F566" s="595" t="s">
        <v>610</v>
      </c>
      <c r="G566" s="314"/>
      <c r="H566" s="314">
        <v>105</v>
      </c>
    </row>
    <row r="567" spans="1:8" ht="13.5" thickBot="1">
      <c r="A567" s="46"/>
      <c r="B567" s="47"/>
      <c r="C567" s="47"/>
      <c r="D567" s="72"/>
      <c r="E567" s="208"/>
      <c r="F567" s="209"/>
      <c r="G567" s="316"/>
      <c r="H567" s="316"/>
    </row>
    <row r="568" spans="1:8" ht="13.5" thickBot="1">
      <c r="A568" s="27"/>
      <c r="B568" s="28"/>
      <c r="C568" s="28"/>
      <c r="D568" s="28"/>
      <c r="E568" s="28"/>
      <c r="F568" s="28"/>
      <c r="G568" s="318"/>
      <c r="H568" s="318"/>
    </row>
    <row r="569" spans="1:8" s="30" customFormat="1" ht="13.5" thickBot="1">
      <c r="A569" s="69"/>
      <c r="B569" s="33" t="s">
        <v>80</v>
      </c>
      <c r="C569" s="34"/>
      <c r="D569" s="34"/>
      <c r="E569" s="34"/>
      <c r="F569" s="34"/>
      <c r="G569" s="310">
        <f>SUM(G571+G578)</f>
        <v>172341</v>
      </c>
      <c r="H569" s="310">
        <f>SUM(H571+H578)</f>
        <v>177523</v>
      </c>
    </row>
    <row r="570" spans="1:8" s="30" customFormat="1" ht="12.75">
      <c r="A570" s="197"/>
      <c r="B570" s="198"/>
      <c r="C570" s="198"/>
      <c r="D570" s="198"/>
      <c r="E570" s="198"/>
      <c r="F570" s="198"/>
      <c r="G570" s="323"/>
      <c r="H570" s="323"/>
    </row>
    <row r="571" spans="1:8" ht="12.75">
      <c r="A571" s="31"/>
      <c r="B571" s="29"/>
      <c r="C571" s="39" t="s">
        <v>3</v>
      </c>
      <c r="D571" s="40" t="s">
        <v>4</v>
      </c>
      <c r="E571" s="41"/>
      <c r="F571" s="41"/>
      <c r="G571" s="313">
        <f>SUM(G572+G573+G574+G575+G576)</f>
        <v>172341</v>
      </c>
      <c r="H571" s="313">
        <f>SUM(H572+H573+H574+H575+H576)</f>
        <v>176513</v>
      </c>
    </row>
    <row r="572" spans="1:8" ht="12.75">
      <c r="A572" s="35"/>
      <c r="B572" s="36"/>
      <c r="C572" s="36"/>
      <c r="D572" s="42" t="s">
        <v>19</v>
      </c>
      <c r="E572" s="38" t="s">
        <v>53</v>
      </c>
      <c r="F572" s="38"/>
      <c r="G572" s="312">
        <v>100943</v>
      </c>
      <c r="H572" s="312">
        <v>99947</v>
      </c>
    </row>
    <row r="573" spans="1:8" ht="12.75">
      <c r="A573" s="35"/>
      <c r="B573" s="36"/>
      <c r="C573" s="36"/>
      <c r="D573" s="42" t="s">
        <v>21</v>
      </c>
      <c r="E573" s="38" t="s">
        <v>22</v>
      </c>
      <c r="F573" s="38"/>
      <c r="G573" s="312">
        <v>31671</v>
      </c>
      <c r="H573" s="312">
        <v>29977</v>
      </c>
    </row>
    <row r="574" spans="1:8" ht="12.75">
      <c r="A574" s="35"/>
      <c r="B574" s="36"/>
      <c r="C574" s="36"/>
      <c r="D574" s="42" t="s">
        <v>14</v>
      </c>
      <c r="E574" s="38" t="s">
        <v>5</v>
      </c>
      <c r="F574" s="38"/>
      <c r="G574" s="312">
        <v>38111</v>
      </c>
      <c r="H574" s="312">
        <v>43378</v>
      </c>
    </row>
    <row r="575" spans="1:8" ht="12.75">
      <c r="A575" s="35"/>
      <c r="B575" s="36"/>
      <c r="C575" s="36"/>
      <c r="D575" s="42" t="s">
        <v>81</v>
      </c>
      <c r="E575" s="38" t="s">
        <v>82</v>
      </c>
      <c r="F575" s="38"/>
      <c r="G575" s="312">
        <v>1616</v>
      </c>
      <c r="H575" s="312">
        <v>1754</v>
      </c>
    </row>
    <row r="576" spans="1:8" s="100" customFormat="1" ht="12.75">
      <c r="A576" s="96"/>
      <c r="B576" s="97"/>
      <c r="C576" s="97"/>
      <c r="D576" s="98" t="s">
        <v>173</v>
      </c>
      <c r="E576" s="99" t="s">
        <v>175</v>
      </c>
      <c r="F576" s="77"/>
      <c r="G576" s="317"/>
      <c r="H576" s="317">
        <v>1457</v>
      </c>
    </row>
    <row r="577" spans="1:8" ht="12.75">
      <c r="A577" s="35"/>
      <c r="B577" s="36"/>
      <c r="C577" s="36"/>
      <c r="D577" s="36"/>
      <c r="E577" s="36"/>
      <c r="F577" s="36"/>
      <c r="G577" s="312"/>
      <c r="H577" s="312"/>
    </row>
    <row r="578" spans="1:8" s="107" customFormat="1" ht="12.75">
      <c r="A578" s="106"/>
      <c r="B578" s="58"/>
      <c r="C578" s="39" t="s">
        <v>7</v>
      </c>
      <c r="D578" s="40" t="s">
        <v>8</v>
      </c>
      <c r="E578" s="40"/>
      <c r="F578" s="40"/>
      <c r="G578" s="313">
        <f>SUM(G579+G582)</f>
        <v>0</v>
      </c>
      <c r="H578" s="313">
        <f>SUM(H579+H582)</f>
        <v>1010</v>
      </c>
    </row>
    <row r="579" spans="1:8" ht="12.75">
      <c r="A579" s="35"/>
      <c r="B579" s="36"/>
      <c r="C579" s="36"/>
      <c r="D579" s="42" t="s">
        <v>9</v>
      </c>
      <c r="E579" s="38" t="s">
        <v>10</v>
      </c>
      <c r="F579" s="38"/>
      <c r="G579" s="312">
        <v>0</v>
      </c>
      <c r="H579" s="312">
        <f>SUM(H580)</f>
        <v>720</v>
      </c>
    </row>
    <row r="580" spans="1:8" s="93" customFormat="1" ht="12.75">
      <c r="A580" s="92"/>
      <c r="B580" s="50"/>
      <c r="C580" s="50"/>
      <c r="D580" s="83"/>
      <c r="E580" s="669" t="s">
        <v>11</v>
      </c>
      <c r="F580" s="301" t="s">
        <v>654</v>
      </c>
      <c r="G580" s="320"/>
      <c r="H580" s="320">
        <v>720</v>
      </c>
    </row>
    <row r="581" spans="1:8" ht="12.75">
      <c r="A581" s="35"/>
      <c r="B581" s="36"/>
      <c r="C581" s="36"/>
      <c r="D581" s="42"/>
      <c r="E581" s="43"/>
      <c r="F581" s="50"/>
      <c r="G581" s="312"/>
      <c r="H581" s="312"/>
    </row>
    <row r="582" spans="1:8" ht="12.75">
      <c r="A582" s="35"/>
      <c r="B582" s="36"/>
      <c r="C582" s="36"/>
      <c r="D582" s="42" t="s">
        <v>12</v>
      </c>
      <c r="E582" s="60" t="s">
        <v>13</v>
      </c>
      <c r="F582" s="59"/>
      <c r="G582" s="312">
        <v>0</v>
      </c>
      <c r="H582" s="312">
        <f>SUM(H583)</f>
        <v>290</v>
      </c>
    </row>
    <row r="583" spans="1:8" s="93" customFormat="1" ht="12.75">
      <c r="A583" s="92"/>
      <c r="B583" s="50"/>
      <c r="C583" s="50"/>
      <c r="D583" s="83"/>
      <c r="E583" s="670" t="s">
        <v>11</v>
      </c>
      <c r="F583" s="301" t="s">
        <v>655</v>
      </c>
      <c r="G583" s="322"/>
      <c r="H583" s="322">
        <v>290</v>
      </c>
    </row>
    <row r="584" spans="1:8" ht="13.5" thickBot="1">
      <c r="A584" s="46"/>
      <c r="B584" s="47"/>
      <c r="C584" s="47"/>
      <c r="D584" s="72"/>
      <c r="E584" s="47"/>
      <c r="F584" s="47"/>
      <c r="G584" s="316"/>
      <c r="H584" s="316"/>
    </row>
    <row r="585" spans="1:8" s="100" customFormat="1" ht="13.5" thickBot="1">
      <c r="A585" s="69"/>
      <c r="B585" s="71" t="s">
        <v>84</v>
      </c>
      <c r="C585" s="672"/>
      <c r="D585" s="672"/>
      <c r="E585" s="672"/>
      <c r="F585" s="672"/>
      <c r="G585" s="310">
        <f>SUM(G587+G594)</f>
        <v>226867</v>
      </c>
      <c r="H585" s="310">
        <f>SUM(H587+H594)</f>
        <v>232235</v>
      </c>
    </row>
    <row r="586" spans="1:8" s="30" customFormat="1" ht="12.75">
      <c r="A586" s="197"/>
      <c r="B586" s="198"/>
      <c r="C586" s="198"/>
      <c r="D586" s="198"/>
      <c r="E586" s="198"/>
      <c r="F586" s="198"/>
      <c r="G586" s="323"/>
      <c r="H586" s="323"/>
    </row>
    <row r="587" spans="1:8" ht="12.75">
      <c r="A587" s="31"/>
      <c r="B587" s="29"/>
      <c r="C587" s="39" t="s">
        <v>3</v>
      </c>
      <c r="D587" s="40" t="s">
        <v>4</v>
      </c>
      <c r="E587" s="41"/>
      <c r="F587" s="41"/>
      <c r="G587" s="313">
        <f>SUM(G588+G589+G590+G591+G592)</f>
        <v>226867</v>
      </c>
      <c r="H587" s="313">
        <f>SUM(H588+H589+H590+H591+H592)</f>
        <v>232235</v>
      </c>
    </row>
    <row r="588" spans="1:8" ht="12.75">
      <c r="A588" s="35"/>
      <c r="B588" s="36"/>
      <c r="C588" s="36"/>
      <c r="D588" s="42" t="s">
        <v>19</v>
      </c>
      <c r="E588" s="38" t="s">
        <v>53</v>
      </c>
      <c r="F588" s="38"/>
      <c r="G588" s="312">
        <v>134393</v>
      </c>
      <c r="H588" s="312">
        <v>134755</v>
      </c>
    </row>
    <row r="589" spans="1:8" ht="12.75">
      <c r="A589" s="35"/>
      <c r="B589" s="36"/>
      <c r="C589" s="36"/>
      <c r="D589" s="42" t="s">
        <v>21</v>
      </c>
      <c r="E589" s="38" t="s">
        <v>22</v>
      </c>
      <c r="F589" s="38"/>
      <c r="G589" s="312">
        <v>42154</v>
      </c>
      <c r="H589" s="312">
        <v>40440</v>
      </c>
    </row>
    <row r="590" spans="1:8" ht="12.75">
      <c r="A590" s="35"/>
      <c r="B590" s="36"/>
      <c r="C590" s="36"/>
      <c r="D590" s="42" t="s">
        <v>14</v>
      </c>
      <c r="E590" s="38" t="s">
        <v>5</v>
      </c>
      <c r="F590" s="38"/>
      <c r="G590" s="312">
        <v>48115</v>
      </c>
      <c r="H590" s="312">
        <v>51092</v>
      </c>
    </row>
    <row r="591" spans="1:8" ht="12.75">
      <c r="A591" s="35"/>
      <c r="B591" s="36"/>
      <c r="C591" s="36"/>
      <c r="D591" s="42" t="s">
        <v>81</v>
      </c>
      <c r="E591" s="38" t="s">
        <v>82</v>
      </c>
      <c r="F591" s="38"/>
      <c r="G591" s="312">
        <v>2205</v>
      </c>
      <c r="H591" s="312">
        <v>2486</v>
      </c>
    </row>
    <row r="592" spans="1:8" ht="12.75">
      <c r="A592" s="35"/>
      <c r="B592" s="36"/>
      <c r="C592" s="36"/>
      <c r="D592" s="42" t="s">
        <v>173</v>
      </c>
      <c r="E592" s="74" t="s">
        <v>175</v>
      </c>
      <c r="F592" s="38"/>
      <c r="G592" s="312"/>
      <c r="H592" s="312">
        <v>3462</v>
      </c>
    </row>
    <row r="593" spans="1:8" ht="12.75">
      <c r="A593" s="35"/>
      <c r="B593" s="36"/>
      <c r="C593" s="36"/>
      <c r="D593" s="36"/>
      <c r="E593" s="36"/>
      <c r="F593" s="36"/>
      <c r="G593" s="312"/>
      <c r="H593" s="312"/>
    </row>
    <row r="594" spans="1:8" s="107" customFormat="1" ht="12.75">
      <c r="A594" s="106"/>
      <c r="B594" s="58"/>
      <c r="C594" s="39" t="s">
        <v>7</v>
      </c>
      <c r="D594" s="40" t="s">
        <v>8</v>
      </c>
      <c r="E594" s="40"/>
      <c r="F594" s="40"/>
      <c r="G594" s="313">
        <f>SUM(G595,G597)</f>
        <v>0</v>
      </c>
      <c r="H594" s="313">
        <f>SUM(H595,H597)</f>
        <v>0</v>
      </c>
    </row>
    <row r="595" spans="1:8" ht="12.75">
      <c r="A595" s="35"/>
      <c r="B595" s="36"/>
      <c r="C595" s="36"/>
      <c r="D595" s="42" t="s">
        <v>9</v>
      </c>
      <c r="E595" s="38" t="s">
        <v>10</v>
      </c>
      <c r="F595" s="38"/>
      <c r="G595" s="312">
        <v>0</v>
      </c>
      <c r="H595" s="312">
        <v>0</v>
      </c>
    </row>
    <row r="596" spans="1:8" ht="12.75">
      <c r="A596" s="35"/>
      <c r="B596" s="36"/>
      <c r="C596" s="36"/>
      <c r="D596" s="42"/>
      <c r="E596" s="43"/>
      <c r="F596" s="59"/>
      <c r="G596" s="312"/>
      <c r="H596" s="312"/>
    </row>
    <row r="597" spans="1:8" ht="12.75">
      <c r="A597" s="35"/>
      <c r="B597" s="36"/>
      <c r="C597" s="36"/>
      <c r="D597" s="73" t="s">
        <v>12</v>
      </c>
      <c r="E597" s="60" t="s">
        <v>13</v>
      </c>
      <c r="F597" s="59"/>
      <c r="G597" s="312">
        <v>0</v>
      </c>
      <c r="H597" s="312">
        <v>0</v>
      </c>
    </row>
    <row r="598" spans="1:8" ht="13.5" thickBot="1">
      <c r="A598" s="46"/>
      <c r="B598" s="47"/>
      <c r="C598" s="47"/>
      <c r="D598" s="47"/>
      <c r="E598" s="47"/>
      <c r="F598" s="47"/>
      <c r="G598" s="316"/>
      <c r="H598" s="316"/>
    </row>
    <row r="599" spans="1:8" s="107" customFormat="1" ht="12.75">
      <c r="A599" s="245"/>
      <c r="B599" s="246" t="s">
        <v>87</v>
      </c>
      <c r="C599" s="247"/>
      <c r="D599" s="247"/>
      <c r="E599" s="247"/>
      <c r="F599" s="247"/>
      <c r="G599" s="332">
        <f>SUM(G600+G607)</f>
        <v>92579</v>
      </c>
      <c r="H599" s="332">
        <f>SUM(H600+H607)</f>
        <v>96360</v>
      </c>
    </row>
    <row r="600" spans="1:8" s="107" customFormat="1" ht="12.75">
      <c r="A600" s="106"/>
      <c r="B600" s="58"/>
      <c r="C600" s="39" t="s">
        <v>3</v>
      </c>
      <c r="D600" s="40" t="s">
        <v>4</v>
      </c>
      <c r="E600" s="40"/>
      <c r="F600" s="40"/>
      <c r="G600" s="313">
        <f>SUM(G601+G602+G603+G605)</f>
        <v>92579</v>
      </c>
      <c r="H600" s="313">
        <f>SUM(H601+H602+H603+H604+H605)</f>
        <v>95549</v>
      </c>
    </row>
    <row r="601" spans="1:8" ht="12.75">
      <c r="A601" s="35"/>
      <c r="B601" s="36"/>
      <c r="C601" s="36"/>
      <c r="D601" s="42" t="s">
        <v>19</v>
      </c>
      <c r="E601" s="38" t="s">
        <v>53</v>
      </c>
      <c r="F601" s="38"/>
      <c r="G601" s="312">
        <v>53094</v>
      </c>
      <c r="H601" s="312">
        <v>52245</v>
      </c>
    </row>
    <row r="602" spans="1:8" ht="12.75">
      <c r="A602" s="35"/>
      <c r="B602" s="36"/>
      <c r="C602" s="36"/>
      <c r="D602" s="42" t="s">
        <v>21</v>
      </c>
      <c r="E602" s="41" t="s">
        <v>22</v>
      </c>
      <c r="F602" s="38"/>
      <c r="G602" s="312">
        <v>16881</v>
      </c>
      <c r="H602" s="312">
        <v>16125</v>
      </c>
    </row>
    <row r="603" spans="1:8" ht="12.75">
      <c r="A603" s="35"/>
      <c r="B603" s="36"/>
      <c r="C603" s="36"/>
      <c r="D603" s="42" t="s">
        <v>14</v>
      </c>
      <c r="E603" s="41" t="s">
        <v>5</v>
      </c>
      <c r="F603" s="38"/>
      <c r="G603" s="312">
        <v>22604</v>
      </c>
      <c r="H603" s="312">
        <v>23639</v>
      </c>
    </row>
    <row r="604" spans="1:8" ht="12.75">
      <c r="A604" s="35"/>
      <c r="B604" s="36"/>
      <c r="C604" s="36"/>
      <c r="D604" s="42" t="s">
        <v>81</v>
      </c>
      <c r="E604" s="38" t="s">
        <v>82</v>
      </c>
      <c r="F604" s="38"/>
      <c r="G604" s="312">
        <v>2205</v>
      </c>
      <c r="H604" s="312">
        <v>84</v>
      </c>
    </row>
    <row r="605" spans="1:8" ht="12.75">
      <c r="A605" s="35"/>
      <c r="B605" s="36"/>
      <c r="C605" s="36"/>
      <c r="D605" s="42" t="s">
        <v>173</v>
      </c>
      <c r="E605" s="95" t="s">
        <v>175</v>
      </c>
      <c r="F605" s="38"/>
      <c r="G605" s="312"/>
      <c r="H605" s="312">
        <v>3456</v>
      </c>
    </row>
    <row r="606" spans="1:8" ht="12.75">
      <c r="A606" s="35"/>
      <c r="B606" s="36"/>
      <c r="C606" s="36"/>
      <c r="D606" s="42"/>
      <c r="E606" s="80"/>
      <c r="F606" s="36"/>
      <c r="G606" s="312"/>
      <c r="H606" s="312"/>
    </row>
    <row r="607" spans="1:8" s="107" customFormat="1" ht="12.75">
      <c r="A607" s="106"/>
      <c r="B607" s="58"/>
      <c r="C607" s="39" t="s">
        <v>7</v>
      </c>
      <c r="D607" s="40" t="s">
        <v>8</v>
      </c>
      <c r="E607" s="40"/>
      <c r="F607" s="40"/>
      <c r="G607" s="313">
        <f>SUM(G608+G611)</f>
        <v>0</v>
      </c>
      <c r="H607" s="313">
        <f>SUM(H608+H611)</f>
        <v>811</v>
      </c>
    </row>
    <row r="608" spans="1:8" ht="12.75">
      <c r="A608" s="35"/>
      <c r="B608" s="36"/>
      <c r="C608" s="36"/>
      <c r="D608" s="42" t="s">
        <v>9</v>
      </c>
      <c r="E608" s="38" t="s">
        <v>10</v>
      </c>
      <c r="F608" s="38"/>
      <c r="G608" s="312">
        <v>0</v>
      </c>
      <c r="H608" s="312">
        <f>SUM(H609)</f>
        <v>811</v>
      </c>
    </row>
    <row r="609" spans="1:8" s="93" customFormat="1" ht="12.75">
      <c r="A609" s="92"/>
      <c r="B609" s="50"/>
      <c r="C609" s="50"/>
      <c r="D609" s="83"/>
      <c r="E609" s="669" t="s">
        <v>11</v>
      </c>
      <c r="F609" s="301" t="s">
        <v>611</v>
      </c>
      <c r="G609" s="320"/>
      <c r="H609" s="320">
        <v>811</v>
      </c>
    </row>
    <row r="610" spans="1:8" ht="12.75">
      <c r="A610" s="35"/>
      <c r="B610" s="36"/>
      <c r="C610" s="36"/>
      <c r="D610" s="42"/>
      <c r="E610" s="43"/>
      <c r="F610" s="50"/>
      <c r="G610" s="312"/>
      <c r="H610" s="312"/>
    </row>
    <row r="611" spans="1:8" ht="12.75">
      <c r="A611" s="35"/>
      <c r="B611" s="36"/>
      <c r="C611" s="36"/>
      <c r="D611" s="42" t="s">
        <v>12</v>
      </c>
      <c r="E611" s="60" t="s">
        <v>13</v>
      </c>
      <c r="F611" s="59"/>
      <c r="G611" s="317">
        <v>0</v>
      </c>
      <c r="H611" s="317">
        <v>0</v>
      </c>
    </row>
    <row r="612" spans="1:8" ht="12.75">
      <c r="A612" s="35"/>
      <c r="B612" s="36"/>
      <c r="C612" s="36"/>
      <c r="D612" s="36"/>
      <c r="E612" s="36"/>
      <c r="F612" s="36"/>
      <c r="G612" s="312"/>
      <c r="H612" s="312"/>
    </row>
    <row r="613" spans="1:8" s="107" customFormat="1" ht="12.75">
      <c r="A613" s="248"/>
      <c r="B613" s="242" t="s">
        <v>241</v>
      </c>
      <c r="C613" s="249"/>
      <c r="D613" s="249"/>
      <c r="E613" s="249"/>
      <c r="F613" s="249"/>
      <c r="G613" s="324">
        <f>SUM(G614+G620)</f>
        <v>163915</v>
      </c>
      <c r="H613" s="324">
        <f>SUM(H614+H620)</f>
        <v>169107</v>
      </c>
    </row>
    <row r="614" spans="1:8" s="107" customFormat="1" ht="12.75">
      <c r="A614" s="106"/>
      <c r="B614" s="58"/>
      <c r="C614" s="39" t="s">
        <v>3</v>
      </c>
      <c r="D614" s="40" t="s">
        <v>4</v>
      </c>
      <c r="E614" s="40"/>
      <c r="F614" s="40"/>
      <c r="G614" s="313">
        <f>SUM(G615+G616+G617+G618)</f>
        <v>163915</v>
      </c>
      <c r="H614" s="313">
        <f>SUM(H615+H616+H617+H618)</f>
        <v>168552</v>
      </c>
    </row>
    <row r="615" spans="1:8" ht="12.75">
      <c r="A615" s="35"/>
      <c r="B615" s="36"/>
      <c r="C615" s="36"/>
      <c r="D615" s="42" t="s">
        <v>19</v>
      </c>
      <c r="E615" s="38" t="s">
        <v>53</v>
      </c>
      <c r="F615" s="38"/>
      <c r="G615" s="312">
        <v>87408</v>
      </c>
      <c r="H615" s="312">
        <v>86589</v>
      </c>
    </row>
    <row r="616" spans="1:8" ht="12.75">
      <c r="A616" s="35"/>
      <c r="B616" s="36"/>
      <c r="C616" s="36"/>
      <c r="D616" s="42" t="s">
        <v>21</v>
      </c>
      <c r="E616" s="41" t="s">
        <v>22</v>
      </c>
      <c r="F616" s="38"/>
      <c r="G616" s="312">
        <v>27482</v>
      </c>
      <c r="H616" s="312">
        <v>26610</v>
      </c>
    </row>
    <row r="617" spans="1:8" ht="12.75">
      <c r="A617" s="35"/>
      <c r="B617" s="36"/>
      <c r="C617" s="36"/>
      <c r="D617" s="42" t="s">
        <v>14</v>
      </c>
      <c r="E617" s="38" t="s">
        <v>5</v>
      </c>
      <c r="F617" s="38"/>
      <c r="G617" s="312">
        <v>49025</v>
      </c>
      <c r="H617" s="312">
        <v>53128</v>
      </c>
    </row>
    <row r="618" spans="1:8" ht="12.75">
      <c r="A618" s="35"/>
      <c r="B618" s="36"/>
      <c r="C618" s="36"/>
      <c r="D618" s="42" t="s">
        <v>173</v>
      </c>
      <c r="E618" s="95" t="s">
        <v>175</v>
      </c>
      <c r="F618" s="38"/>
      <c r="G618" s="312"/>
      <c r="H618" s="312">
        <v>2225</v>
      </c>
    </row>
    <row r="619" spans="1:8" ht="12.75">
      <c r="A619" s="35"/>
      <c r="B619" s="36"/>
      <c r="C619" s="36"/>
      <c r="D619" s="42"/>
      <c r="E619" s="80"/>
      <c r="F619" s="36"/>
      <c r="G619" s="312"/>
      <c r="H619" s="312"/>
    </row>
    <row r="620" spans="1:8" s="107" customFormat="1" ht="12.75">
      <c r="A620" s="106"/>
      <c r="B620" s="58"/>
      <c r="C620" s="39" t="s">
        <v>7</v>
      </c>
      <c r="D620" s="40" t="s">
        <v>8</v>
      </c>
      <c r="E620" s="40"/>
      <c r="F620" s="40"/>
      <c r="G620" s="313">
        <f>SUM(G621)</f>
        <v>0</v>
      </c>
      <c r="H620" s="313">
        <f>SUM(H621,H624)</f>
        <v>555</v>
      </c>
    </row>
    <row r="621" spans="1:8" ht="12.75">
      <c r="A621" s="35"/>
      <c r="B621" s="36"/>
      <c r="C621" s="36"/>
      <c r="D621" s="42" t="s">
        <v>9</v>
      </c>
      <c r="E621" s="38" t="s">
        <v>10</v>
      </c>
      <c r="F621" s="38"/>
      <c r="G621" s="312">
        <f>SUM(G626:G626)</f>
        <v>0</v>
      </c>
      <c r="H621" s="312">
        <f>SUM(H622)</f>
        <v>170</v>
      </c>
    </row>
    <row r="622" spans="1:8" s="93" customFormat="1" ht="12.75">
      <c r="A622" s="92"/>
      <c r="B622" s="50"/>
      <c r="C622" s="50"/>
      <c r="D622" s="83"/>
      <c r="E622" s="669" t="s">
        <v>11</v>
      </c>
      <c r="F622" s="54" t="s">
        <v>656</v>
      </c>
      <c r="G622" s="322"/>
      <c r="H622" s="322">
        <v>170</v>
      </c>
    </row>
    <row r="623" spans="1:8" ht="12.75">
      <c r="A623" s="35"/>
      <c r="B623" s="36"/>
      <c r="C623" s="36"/>
      <c r="D623" s="42"/>
      <c r="E623" s="36"/>
      <c r="F623" s="82"/>
      <c r="G623" s="314"/>
      <c r="H623" s="314"/>
    </row>
    <row r="624" spans="1:8" ht="12.75">
      <c r="A624" s="35"/>
      <c r="B624" s="36"/>
      <c r="C624" s="36"/>
      <c r="D624" s="42" t="s">
        <v>12</v>
      </c>
      <c r="E624" s="60" t="s">
        <v>13</v>
      </c>
      <c r="F624" s="82"/>
      <c r="G624" s="314"/>
      <c r="H624" s="314">
        <f>SUM(H625)</f>
        <v>385</v>
      </c>
    </row>
    <row r="625" spans="1:8" ht="12.75">
      <c r="A625" s="35"/>
      <c r="B625" s="36"/>
      <c r="C625" s="36"/>
      <c r="D625" s="42"/>
      <c r="E625" s="669" t="s">
        <v>11</v>
      </c>
      <c r="F625" s="54" t="s">
        <v>657</v>
      </c>
      <c r="G625" s="314"/>
      <c r="H625" s="322">
        <v>385</v>
      </c>
    </row>
    <row r="626" spans="1:8" s="100" customFormat="1" ht="12.75">
      <c r="A626" s="96"/>
      <c r="B626" s="97"/>
      <c r="C626" s="97"/>
      <c r="D626" s="98"/>
      <c r="E626" s="109"/>
      <c r="F626" s="595"/>
      <c r="G626" s="596"/>
      <c r="H626" s="596"/>
    </row>
    <row r="627" spans="1:8" s="107" customFormat="1" ht="12.75">
      <c r="A627" s="248"/>
      <c r="B627" s="242" t="s">
        <v>322</v>
      </c>
      <c r="C627" s="249"/>
      <c r="D627" s="249"/>
      <c r="E627" s="249"/>
      <c r="F627" s="249"/>
      <c r="G627" s="334">
        <f>SUM(G628+G635)</f>
        <v>80562</v>
      </c>
      <c r="H627" s="334">
        <f>SUM(H628+H635)</f>
        <v>83846</v>
      </c>
    </row>
    <row r="628" spans="1:8" s="107" customFormat="1" ht="12.75">
      <c r="A628" s="106"/>
      <c r="B628" s="58"/>
      <c r="C628" s="39" t="s">
        <v>3</v>
      </c>
      <c r="D628" s="40" t="s">
        <v>4</v>
      </c>
      <c r="E628" s="40"/>
      <c r="F628" s="40"/>
      <c r="G628" s="313">
        <f>SUM(G629+G630+G631+G633)</f>
        <v>80562</v>
      </c>
      <c r="H628" s="313">
        <f>SUM(H629+H630+H631+H632+H633)</f>
        <v>82328</v>
      </c>
    </row>
    <row r="629" spans="1:8" ht="12.75">
      <c r="A629" s="35"/>
      <c r="B629" s="36"/>
      <c r="C629" s="36"/>
      <c r="D629" s="42" t="s">
        <v>19</v>
      </c>
      <c r="E629" s="38" t="s">
        <v>53</v>
      </c>
      <c r="F629" s="38"/>
      <c r="G629" s="312">
        <v>46562</v>
      </c>
      <c r="H629" s="312">
        <v>46158</v>
      </c>
    </row>
    <row r="630" spans="1:8" ht="12.75">
      <c r="A630" s="35"/>
      <c r="B630" s="36"/>
      <c r="C630" s="36"/>
      <c r="D630" s="42" t="s">
        <v>21</v>
      </c>
      <c r="E630" s="41" t="s">
        <v>22</v>
      </c>
      <c r="F630" s="38"/>
      <c r="G630" s="312">
        <v>14690</v>
      </c>
      <c r="H630" s="312">
        <v>13863</v>
      </c>
    </row>
    <row r="631" spans="1:8" ht="12.75">
      <c r="A631" s="35"/>
      <c r="B631" s="36"/>
      <c r="C631" s="36"/>
      <c r="D631" s="42" t="s">
        <v>14</v>
      </c>
      <c r="E631" s="41" t="s">
        <v>5</v>
      </c>
      <c r="F631" s="38"/>
      <c r="G631" s="312">
        <v>19310</v>
      </c>
      <c r="H631" s="312">
        <v>20393</v>
      </c>
    </row>
    <row r="632" spans="1:8" ht="12.75">
      <c r="A632" s="35"/>
      <c r="B632" s="36"/>
      <c r="C632" s="36"/>
      <c r="D632" s="42" t="s">
        <v>81</v>
      </c>
      <c r="E632" s="38" t="s">
        <v>82</v>
      </c>
      <c r="F632" s="38"/>
      <c r="G632" s="312">
        <v>2205</v>
      </c>
      <c r="H632" s="312">
        <v>129</v>
      </c>
    </row>
    <row r="633" spans="1:8" ht="12.75">
      <c r="A633" s="35"/>
      <c r="B633" s="36"/>
      <c r="C633" s="36"/>
      <c r="D633" s="42" t="s">
        <v>173</v>
      </c>
      <c r="E633" s="74" t="s">
        <v>175</v>
      </c>
      <c r="F633" s="38"/>
      <c r="G633" s="312"/>
      <c r="H633" s="312">
        <v>1785</v>
      </c>
    </row>
    <row r="634" spans="1:8" ht="12.75">
      <c r="A634" s="35"/>
      <c r="B634" s="36"/>
      <c r="C634" s="36"/>
      <c r="D634" s="42"/>
      <c r="E634" s="80"/>
      <c r="F634" s="36"/>
      <c r="G634" s="312"/>
      <c r="H634" s="312"/>
    </row>
    <row r="635" spans="1:8" s="107" customFormat="1" ht="12.75">
      <c r="A635" s="106"/>
      <c r="B635" s="58"/>
      <c r="C635" s="39" t="s">
        <v>7</v>
      </c>
      <c r="D635" s="40" t="s">
        <v>8</v>
      </c>
      <c r="E635" s="40"/>
      <c r="F635" s="40"/>
      <c r="G635" s="313">
        <f>SUM(G636)</f>
        <v>0</v>
      </c>
      <c r="H635" s="313">
        <f>SUM(H636)</f>
        <v>1518</v>
      </c>
    </row>
    <row r="636" spans="1:8" ht="12.75">
      <c r="A636" s="35"/>
      <c r="B636" s="36"/>
      <c r="C636" s="36"/>
      <c r="D636" s="42" t="s">
        <v>9</v>
      </c>
      <c r="E636" s="77" t="s">
        <v>558</v>
      </c>
      <c r="F636" s="38"/>
      <c r="G636" s="312">
        <v>0</v>
      </c>
      <c r="H636" s="312">
        <v>1518</v>
      </c>
    </row>
    <row r="637" spans="1:8" ht="13.5" thickBot="1">
      <c r="A637" s="46"/>
      <c r="B637" s="47"/>
      <c r="C637" s="47"/>
      <c r="D637" s="47"/>
      <c r="E637" s="47"/>
      <c r="F637" s="47"/>
      <c r="G637" s="316"/>
      <c r="H637" s="316"/>
    </row>
    <row r="638" spans="1:8" s="30" customFormat="1" ht="13.5" thickBot="1">
      <c r="A638" s="69" t="s">
        <v>88</v>
      </c>
      <c r="B638" s="33" t="s">
        <v>96</v>
      </c>
      <c r="C638" s="34"/>
      <c r="D638" s="34"/>
      <c r="E638" s="34"/>
      <c r="F638" s="34"/>
      <c r="G638" s="310">
        <f>SUM(G640+G648)</f>
        <v>1298386</v>
      </c>
      <c r="H638" s="310">
        <f>SUM(H640+H648)</f>
        <v>1400769</v>
      </c>
    </row>
    <row r="639" spans="1:8" s="30" customFormat="1" ht="12.75">
      <c r="A639" s="31"/>
      <c r="B639" s="29"/>
      <c r="C639" s="29"/>
      <c r="D639" s="29"/>
      <c r="E639" s="29"/>
      <c r="F639" s="29"/>
      <c r="G639" s="325"/>
      <c r="H639" s="325"/>
    </row>
    <row r="640" spans="1:8" ht="12.75">
      <c r="A640" s="31"/>
      <c r="B640" s="29"/>
      <c r="C640" s="39" t="s">
        <v>3</v>
      </c>
      <c r="D640" s="40" t="s">
        <v>4</v>
      </c>
      <c r="E640" s="41"/>
      <c r="F640" s="41"/>
      <c r="G640" s="313">
        <f>SUM(G641:G646)</f>
        <v>1298386</v>
      </c>
      <c r="H640" s="313">
        <f>SUM(H641:H646)</f>
        <v>1395958</v>
      </c>
    </row>
    <row r="641" spans="1:8" ht="12.75">
      <c r="A641" s="35"/>
      <c r="B641" s="36"/>
      <c r="C641" s="36"/>
      <c r="D641" s="42" t="s">
        <v>19</v>
      </c>
      <c r="E641" s="38" t="s">
        <v>53</v>
      </c>
      <c r="F641" s="38"/>
      <c r="G641" s="312">
        <f>SUM(G441+G452+G460+G475+G486+G497+G518+G531+G544+G559+G572+G588+G601+G615+G629)</f>
        <v>674328</v>
      </c>
      <c r="H641" s="312">
        <f>SUM(H441+H452+H460+H475+H486+H497+H518+H531+H544+H559+H572+H588+H601+H615+H629+H468)</f>
        <v>684812</v>
      </c>
    </row>
    <row r="642" spans="1:8" ht="12.75">
      <c r="A642" s="35"/>
      <c r="B642" s="36"/>
      <c r="C642" s="36"/>
      <c r="D642" s="42" t="s">
        <v>21</v>
      </c>
      <c r="E642" s="38" t="s">
        <v>22</v>
      </c>
      <c r="F642" s="38"/>
      <c r="G642" s="312">
        <f>SUM(G442+G453+G461+G476+G487+G498+G519+G532+G545+G560+G573+G589+G602+G616+G630)</f>
        <v>214194</v>
      </c>
      <c r="H642" s="312">
        <f>SUM(H442+H453+H461+H476+H487+H498+H519+H532+H545+H560+H573+H589+H602+H616+H630+H469)</f>
        <v>208734</v>
      </c>
    </row>
    <row r="643" spans="1:8" ht="12.75">
      <c r="A643" s="35"/>
      <c r="B643" s="36"/>
      <c r="C643" s="36"/>
      <c r="D643" s="42" t="s">
        <v>14</v>
      </c>
      <c r="E643" s="38" t="s">
        <v>5</v>
      </c>
      <c r="F643" s="38"/>
      <c r="G643" s="312">
        <f>SUM(G443+G454+G462+G477+G488+G499+G505+G520+G533+G546+G561+G574+G590+G603+G617+G631)</f>
        <v>406010</v>
      </c>
      <c r="H643" s="312">
        <f>SUM(H443+H454+H462+H477+H488+H499+H505+H520+H533+H546+H561+H574+H590+H603+H617+H631+H470)</f>
        <v>456573</v>
      </c>
    </row>
    <row r="644" spans="1:8" ht="12.75">
      <c r="A644" s="35"/>
      <c r="B644" s="36"/>
      <c r="C644" s="36"/>
      <c r="D644" s="42" t="s">
        <v>81</v>
      </c>
      <c r="E644" s="38" t="s">
        <v>82</v>
      </c>
      <c r="F644" s="38"/>
      <c r="G644" s="312">
        <f>SUM(G521+G575+G591)</f>
        <v>3854</v>
      </c>
      <c r="H644" s="312">
        <f>SUM(H521+H575+H591+H632+H604)</f>
        <v>4486</v>
      </c>
    </row>
    <row r="645" spans="1:8" ht="12.75">
      <c r="A645" s="35"/>
      <c r="B645" s="36"/>
      <c r="C645" s="36"/>
      <c r="D645" s="42" t="s">
        <v>173</v>
      </c>
      <c r="E645" s="74" t="s">
        <v>175</v>
      </c>
      <c r="F645" s="38"/>
      <c r="G645" s="312">
        <f>SUM(G444+G455+G463+G489+G500+G522+G534+G547+G562)</f>
        <v>0</v>
      </c>
      <c r="H645" s="312">
        <f>SUM(H444,H455,H463,H478,H489,H500,H522,H534,H547,H562,H576,H592,H605,H618,H633)</f>
        <v>41353</v>
      </c>
    </row>
    <row r="646" spans="1:8" ht="12.75">
      <c r="A646" s="35"/>
      <c r="B646" s="36"/>
      <c r="C646" s="36"/>
      <c r="D646" s="42" t="s">
        <v>176</v>
      </c>
      <c r="E646" s="74" t="s">
        <v>177</v>
      </c>
      <c r="F646" s="38"/>
      <c r="G646" s="312">
        <f>SUM(G535)</f>
        <v>0</v>
      </c>
      <c r="H646" s="312">
        <f>SUM(H535)</f>
        <v>0</v>
      </c>
    </row>
    <row r="647" spans="1:8" ht="12.75">
      <c r="A647" s="35"/>
      <c r="B647" s="36"/>
      <c r="C647" s="36"/>
      <c r="D647" s="36"/>
      <c r="E647" s="36"/>
      <c r="F647" s="36"/>
      <c r="G647" s="312"/>
      <c r="H647" s="312"/>
    </row>
    <row r="648" spans="1:8" s="107" customFormat="1" ht="12.75">
      <c r="A648" s="106"/>
      <c r="B648" s="58"/>
      <c r="C648" s="39" t="s">
        <v>7</v>
      </c>
      <c r="D648" s="40" t="s">
        <v>8</v>
      </c>
      <c r="E648" s="40"/>
      <c r="F648" s="40"/>
      <c r="G648" s="313">
        <f>SUM(G649)</f>
        <v>0</v>
      </c>
      <c r="H648" s="313">
        <f>SUM(H649)</f>
        <v>4811</v>
      </c>
    </row>
    <row r="649" spans="1:8" ht="12.75">
      <c r="A649" s="35"/>
      <c r="B649" s="36"/>
      <c r="C649" s="36"/>
      <c r="D649" s="42" t="s">
        <v>9</v>
      </c>
      <c r="E649" s="38" t="s">
        <v>10</v>
      </c>
      <c r="F649" s="38"/>
      <c r="G649" s="312">
        <f>SUM(G447+G481+G492+G525+G538+G550+G565+G579+G595+G608+G621+G636)</f>
        <v>0</v>
      </c>
      <c r="H649" s="312">
        <f>SUM(H447+H481+H492+H525+H538+H550+H565+H579+H595+H608+H621+H636)</f>
        <v>4811</v>
      </c>
    </row>
    <row r="650" spans="1:8" ht="13.5" thickBot="1">
      <c r="A650" s="46"/>
      <c r="B650" s="47"/>
      <c r="C650" s="47"/>
      <c r="D650" s="658" t="s">
        <v>12</v>
      </c>
      <c r="E650" s="200" t="s">
        <v>13</v>
      </c>
      <c r="F650" s="47"/>
      <c r="G650" s="316"/>
      <c r="H650" s="316">
        <f>SUM(H624,H611,H597,H582,H553)</f>
        <v>1546</v>
      </c>
    </row>
    <row r="651" spans="1:8" s="107" customFormat="1" ht="13.5" thickBot="1">
      <c r="A651" s="69" t="s">
        <v>97</v>
      </c>
      <c r="B651" s="71" t="s">
        <v>98</v>
      </c>
      <c r="C651" s="71"/>
      <c r="D651" s="71"/>
      <c r="E651" s="71"/>
      <c r="F651" s="71"/>
      <c r="G651" s="310">
        <f>SUM(G653+G659)</f>
        <v>926104</v>
      </c>
      <c r="H651" s="310">
        <f>SUM(H653+H659)</f>
        <v>933664</v>
      </c>
    </row>
    <row r="652" spans="1:8" s="30" customFormat="1" ht="12.75">
      <c r="A652" s="197"/>
      <c r="B652" s="198"/>
      <c r="C652" s="198"/>
      <c r="D652" s="198"/>
      <c r="E652" s="198"/>
      <c r="F652" s="198"/>
      <c r="G652" s="323"/>
      <c r="H652" s="323"/>
    </row>
    <row r="653" spans="1:8" s="107" customFormat="1" ht="12.75">
      <c r="A653" s="106"/>
      <c r="B653" s="58"/>
      <c r="C653" s="39" t="s">
        <v>3</v>
      </c>
      <c r="D653" s="40" t="s">
        <v>4</v>
      </c>
      <c r="E653" s="40"/>
      <c r="F653" s="40"/>
      <c r="G653" s="313">
        <f>SUM(G654+G655+G656+G657)</f>
        <v>926104</v>
      </c>
      <c r="H653" s="313">
        <f>SUM(H654+H655+H656+H657)</f>
        <v>932033</v>
      </c>
    </row>
    <row r="654" spans="1:8" ht="12.75">
      <c r="A654" s="35"/>
      <c r="B654" s="36"/>
      <c r="C654" s="36"/>
      <c r="D654" s="42" t="s">
        <v>19</v>
      </c>
      <c r="E654" s="38" t="s">
        <v>53</v>
      </c>
      <c r="F654" s="38"/>
      <c r="G654" s="312">
        <v>387375</v>
      </c>
      <c r="H654" s="312">
        <v>385744</v>
      </c>
    </row>
    <row r="655" spans="1:8" ht="12.75">
      <c r="A655" s="35"/>
      <c r="B655" s="36"/>
      <c r="C655" s="36"/>
      <c r="D655" s="42" t="s">
        <v>21</v>
      </c>
      <c r="E655" s="41" t="s">
        <v>22</v>
      </c>
      <c r="F655" s="38"/>
      <c r="G655" s="312">
        <v>119025</v>
      </c>
      <c r="H655" s="312">
        <v>113031</v>
      </c>
    </row>
    <row r="656" spans="1:8" ht="12.75">
      <c r="A656" s="35"/>
      <c r="B656" s="36"/>
      <c r="C656" s="36"/>
      <c r="D656" s="42" t="s">
        <v>14</v>
      </c>
      <c r="E656" s="41" t="s">
        <v>5</v>
      </c>
      <c r="F656" s="38"/>
      <c r="G656" s="312">
        <v>418984</v>
      </c>
      <c r="H656" s="312">
        <v>432538</v>
      </c>
    </row>
    <row r="657" spans="1:8" ht="12.75">
      <c r="A657" s="35"/>
      <c r="B657" s="36"/>
      <c r="C657" s="36"/>
      <c r="D657" s="73" t="s">
        <v>23</v>
      </c>
      <c r="E657" s="95" t="s">
        <v>178</v>
      </c>
      <c r="F657" s="38"/>
      <c r="G657" s="312">
        <v>720</v>
      </c>
      <c r="H657" s="312">
        <v>720</v>
      </c>
    </row>
    <row r="658" spans="1:8" ht="12.75">
      <c r="A658" s="35"/>
      <c r="B658" s="36"/>
      <c r="C658" s="36"/>
      <c r="D658" s="42"/>
      <c r="E658" s="36"/>
      <c r="F658" s="36"/>
      <c r="G658" s="312"/>
      <c r="H658" s="312"/>
    </row>
    <row r="659" spans="1:8" ht="12.75">
      <c r="A659" s="35"/>
      <c r="B659" s="36"/>
      <c r="C659" s="39" t="s">
        <v>7</v>
      </c>
      <c r="D659" s="40" t="s">
        <v>8</v>
      </c>
      <c r="E659" s="41"/>
      <c r="F659" s="41"/>
      <c r="G659" s="313">
        <f>SUM(G660+G661)</f>
        <v>0</v>
      </c>
      <c r="H659" s="313">
        <f>SUM(H660+H661)</f>
        <v>1631</v>
      </c>
    </row>
    <row r="660" spans="1:8" ht="12.75">
      <c r="A660" s="35"/>
      <c r="B660" s="36"/>
      <c r="C660" s="36"/>
      <c r="D660" s="42" t="s">
        <v>9</v>
      </c>
      <c r="E660" s="38" t="s">
        <v>10</v>
      </c>
      <c r="F660" s="38"/>
      <c r="G660" s="312">
        <v>0</v>
      </c>
      <c r="H660" s="312">
        <v>0</v>
      </c>
    </row>
    <row r="661" spans="1:8" s="100" customFormat="1" ht="12.75">
      <c r="A661" s="96"/>
      <c r="B661" s="97"/>
      <c r="C661" s="97"/>
      <c r="D661" s="97" t="s">
        <v>235</v>
      </c>
      <c r="E661" s="78" t="s">
        <v>559</v>
      </c>
      <c r="F661" s="77"/>
      <c r="G661" s="317">
        <v>0</v>
      </c>
      <c r="H661" s="317">
        <v>1631</v>
      </c>
    </row>
    <row r="662" spans="1:8" s="100" customFormat="1" ht="13.5" thickBot="1">
      <c r="A662" s="210"/>
      <c r="B662" s="200"/>
      <c r="C662" s="200"/>
      <c r="D662" s="211"/>
      <c r="E662" s="211"/>
      <c r="F662" s="177"/>
      <c r="G662" s="335"/>
      <c r="H662" s="335"/>
    </row>
    <row r="663" spans="1:8" s="107" customFormat="1" ht="13.5" thickBot="1">
      <c r="A663" s="695" t="s">
        <v>99</v>
      </c>
      <c r="B663" s="696"/>
      <c r="C663" s="696"/>
      <c r="D663" s="696"/>
      <c r="E663" s="696"/>
      <c r="F663" s="696"/>
      <c r="G663" s="310">
        <f>SUM(G665+G674)</f>
        <v>2224490</v>
      </c>
      <c r="H663" s="310">
        <f>SUM(H665+H674)</f>
        <v>2335979</v>
      </c>
    </row>
    <row r="664" spans="1:8" s="30" customFormat="1" ht="12.75">
      <c r="A664" s="197"/>
      <c r="B664" s="198"/>
      <c r="C664" s="198"/>
      <c r="D664" s="198"/>
      <c r="E664" s="198"/>
      <c r="F664" s="198"/>
      <c r="G664" s="323"/>
      <c r="H664" s="323"/>
    </row>
    <row r="665" spans="1:8" ht="12.75">
      <c r="A665" s="31"/>
      <c r="B665" s="29"/>
      <c r="C665" s="39" t="s">
        <v>3</v>
      </c>
      <c r="D665" s="40" t="s">
        <v>4</v>
      </c>
      <c r="E665" s="41"/>
      <c r="F665" s="41"/>
      <c r="G665" s="313">
        <f>SUM(G666:G672)</f>
        <v>2224490</v>
      </c>
      <c r="H665" s="313">
        <f>SUM(H666:H672)</f>
        <v>2327991</v>
      </c>
    </row>
    <row r="666" spans="1:8" ht="12.75">
      <c r="A666" s="35"/>
      <c r="B666" s="36"/>
      <c r="C666" s="36"/>
      <c r="D666" s="42" t="s">
        <v>19</v>
      </c>
      <c r="E666" s="38" t="s">
        <v>53</v>
      </c>
      <c r="F666" s="38"/>
      <c r="G666" s="312">
        <f aca="true" t="shared" si="0" ref="G666:H668">SUM(G654+G641)</f>
        <v>1061703</v>
      </c>
      <c r="H666" s="312">
        <f t="shared" si="0"/>
        <v>1070556</v>
      </c>
    </row>
    <row r="667" spans="1:8" ht="12.75">
      <c r="A667" s="35"/>
      <c r="B667" s="36"/>
      <c r="C667" s="36"/>
      <c r="D667" s="42" t="s">
        <v>21</v>
      </c>
      <c r="E667" s="38" t="s">
        <v>22</v>
      </c>
      <c r="F667" s="38"/>
      <c r="G667" s="312">
        <f t="shared" si="0"/>
        <v>333219</v>
      </c>
      <c r="H667" s="312">
        <f t="shared" si="0"/>
        <v>321765</v>
      </c>
    </row>
    <row r="668" spans="1:8" ht="12.75">
      <c r="A668" s="35"/>
      <c r="B668" s="36"/>
      <c r="C668" s="36"/>
      <c r="D668" s="42" t="s">
        <v>14</v>
      </c>
      <c r="E668" s="38" t="s">
        <v>5</v>
      </c>
      <c r="F668" s="38"/>
      <c r="G668" s="312">
        <f t="shared" si="0"/>
        <v>824994</v>
      </c>
      <c r="H668" s="312">
        <f t="shared" si="0"/>
        <v>889111</v>
      </c>
    </row>
    <row r="669" spans="1:8" ht="12.75">
      <c r="A669" s="35"/>
      <c r="B669" s="36"/>
      <c r="C669" s="36"/>
      <c r="D669" s="73" t="s">
        <v>23</v>
      </c>
      <c r="E669" s="74" t="s">
        <v>178</v>
      </c>
      <c r="F669" s="38"/>
      <c r="G669" s="312">
        <f>SUM(G657)</f>
        <v>720</v>
      </c>
      <c r="H669" s="312">
        <f>SUM(H657)</f>
        <v>720</v>
      </c>
    </row>
    <row r="670" spans="1:8" ht="12.75">
      <c r="A670" s="35"/>
      <c r="B670" s="36"/>
      <c r="C670" s="36"/>
      <c r="D670" s="42" t="s">
        <v>81</v>
      </c>
      <c r="E670" s="38" t="s">
        <v>82</v>
      </c>
      <c r="F670" s="38"/>
      <c r="G670" s="312">
        <f>SUM(G644)</f>
        <v>3854</v>
      </c>
      <c r="H670" s="312">
        <f>SUM(H644)</f>
        <v>4486</v>
      </c>
    </row>
    <row r="671" spans="1:8" ht="12.75">
      <c r="A671" s="35"/>
      <c r="B671" s="36"/>
      <c r="C671" s="36"/>
      <c r="D671" s="42" t="s">
        <v>173</v>
      </c>
      <c r="E671" s="74" t="s">
        <v>175</v>
      </c>
      <c r="F671" s="38"/>
      <c r="G671" s="312">
        <v>0</v>
      </c>
      <c r="H671" s="312">
        <f>SUM(H645)</f>
        <v>41353</v>
      </c>
    </row>
    <row r="672" spans="1:8" ht="12.75">
      <c r="A672" s="35"/>
      <c r="B672" s="36"/>
      <c r="C672" s="36"/>
      <c r="D672" s="42" t="s">
        <v>176</v>
      </c>
      <c r="E672" s="74" t="s">
        <v>177</v>
      </c>
      <c r="F672" s="38"/>
      <c r="G672" s="312"/>
      <c r="H672" s="312"/>
    </row>
    <row r="673" spans="1:8" ht="12.75">
      <c r="A673" s="35"/>
      <c r="B673" s="36"/>
      <c r="C673" s="36"/>
      <c r="D673" s="42"/>
      <c r="E673" s="76"/>
      <c r="F673" s="82"/>
      <c r="G673" s="312"/>
      <c r="H673" s="312"/>
    </row>
    <row r="674" spans="1:8" s="107" customFormat="1" ht="12.75">
      <c r="A674" s="106"/>
      <c r="B674" s="58"/>
      <c r="C674" s="39" t="s">
        <v>7</v>
      </c>
      <c r="D674" s="40" t="s">
        <v>8</v>
      </c>
      <c r="E674" s="40"/>
      <c r="F674" s="40"/>
      <c r="G674" s="313">
        <f>SUM(G675:G676)</f>
        <v>0</v>
      </c>
      <c r="H674" s="313">
        <f>SUM(H675:H676)</f>
        <v>7988</v>
      </c>
    </row>
    <row r="675" spans="1:8" ht="12.75">
      <c r="A675" s="35"/>
      <c r="B675" s="36"/>
      <c r="C675" s="36"/>
      <c r="D675" s="42" t="s">
        <v>9</v>
      </c>
      <c r="E675" s="38" t="s">
        <v>10</v>
      </c>
      <c r="F675" s="38"/>
      <c r="G675" s="312">
        <f>SUM(G660+G649)</f>
        <v>0</v>
      </c>
      <c r="H675" s="312">
        <f>SUM(H660+H649)</f>
        <v>4811</v>
      </c>
    </row>
    <row r="676" spans="1:8" ht="12.75">
      <c r="A676" s="35"/>
      <c r="B676" s="36"/>
      <c r="C676" s="36"/>
      <c r="D676" s="73" t="s">
        <v>12</v>
      </c>
      <c r="E676" s="74" t="s">
        <v>13</v>
      </c>
      <c r="F676" s="38"/>
      <c r="G676" s="312">
        <f>SUM(G661)</f>
        <v>0</v>
      </c>
      <c r="H676" s="312">
        <f>SUM(H661,H650)</f>
        <v>3177</v>
      </c>
    </row>
    <row r="677" spans="1:8" ht="13.5" thickBot="1">
      <c r="A677" s="46"/>
      <c r="B677" s="47"/>
      <c r="C677" s="47"/>
      <c r="D677" s="212"/>
      <c r="E677" s="213"/>
      <c r="F677" s="47"/>
      <c r="G677" s="316"/>
      <c r="H677" s="316"/>
    </row>
    <row r="678" spans="1:8" s="30" customFormat="1" ht="13.5" thickBot="1">
      <c r="A678" s="695" t="s">
        <v>182</v>
      </c>
      <c r="B678" s="696"/>
      <c r="C678" s="696"/>
      <c r="D678" s="696"/>
      <c r="E678" s="696"/>
      <c r="F678" s="696"/>
      <c r="G678" s="310">
        <f>SUM(G680+G689+G695+G697+G699+G701+G703)</f>
        <v>5329439</v>
      </c>
      <c r="H678" s="310">
        <f>SUM(H680+H689+H695+H697+H699+H701+H703)</f>
        <v>6381881</v>
      </c>
    </row>
    <row r="679" spans="1:8" s="30" customFormat="1" ht="12.75">
      <c r="A679" s="31"/>
      <c r="B679" s="29"/>
      <c r="C679" s="29"/>
      <c r="D679" s="29"/>
      <c r="E679" s="29"/>
      <c r="F679" s="29"/>
      <c r="G679" s="325"/>
      <c r="H679" s="325"/>
    </row>
    <row r="680" spans="1:8" s="107" customFormat="1" ht="12.75">
      <c r="A680" s="106"/>
      <c r="B680" s="58"/>
      <c r="C680" s="39" t="s">
        <v>3</v>
      </c>
      <c r="D680" s="40" t="s">
        <v>4</v>
      </c>
      <c r="E680" s="40"/>
      <c r="F680" s="40"/>
      <c r="G680" s="313">
        <f>SUM(G681:G687)</f>
        <v>3560414</v>
      </c>
      <c r="H680" s="313">
        <f>SUM(H681:H687)</f>
        <v>3754441</v>
      </c>
    </row>
    <row r="681" spans="1:8" ht="12.75">
      <c r="A681" s="35"/>
      <c r="B681" s="36"/>
      <c r="C681" s="36"/>
      <c r="D681" s="42" t="s">
        <v>19</v>
      </c>
      <c r="E681" s="38" t="s">
        <v>53</v>
      </c>
      <c r="F681" s="38"/>
      <c r="G681" s="312">
        <f aca="true" t="shared" si="1" ref="G681:H687">SUM(G666+G413)</f>
        <v>1351683</v>
      </c>
      <c r="H681" s="312">
        <f t="shared" si="1"/>
        <v>1356586</v>
      </c>
    </row>
    <row r="682" spans="1:8" ht="12.75">
      <c r="A682" s="35"/>
      <c r="B682" s="36"/>
      <c r="C682" s="36"/>
      <c r="D682" s="42" t="s">
        <v>21</v>
      </c>
      <c r="E682" s="38" t="s">
        <v>22</v>
      </c>
      <c r="F682" s="38"/>
      <c r="G682" s="312">
        <f t="shared" si="1"/>
        <v>427539</v>
      </c>
      <c r="H682" s="312">
        <f t="shared" si="1"/>
        <v>412764</v>
      </c>
    </row>
    <row r="683" spans="1:8" ht="12.75">
      <c r="A683" s="35"/>
      <c r="B683" s="36"/>
      <c r="C683" s="36"/>
      <c r="D683" s="42" t="s">
        <v>14</v>
      </c>
      <c r="E683" s="38" t="s">
        <v>5</v>
      </c>
      <c r="F683" s="38"/>
      <c r="G683" s="312">
        <f t="shared" si="1"/>
        <v>1459507</v>
      </c>
      <c r="H683" s="312">
        <f t="shared" si="1"/>
        <v>1610972</v>
      </c>
    </row>
    <row r="684" spans="1:8" ht="12.75">
      <c r="A684" s="35"/>
      <c r="B684" s="36"/>
      <c r="C684" s="36"/>
      <c r="D684" s="42" t="s">
        <v>23</v>
      </c>
      <c r="E684" s="38" t="s">
        <v>24</v>
      </c>
      <c r="F684" s="38"/>
      <c r="G684" s="312">
        <f t="shared" si="1"/>
        <v>175946</v>
      </c>
      <c r="H684" s="312">
        <f t="shared" si="1"/>
        <v>184965</v>
      </c>
    </row>
    <row r="685" spans="1:8" ht="12.75">
      <c r="A685" s="35"/>
      <c r="B685" s="36"/>
      <c r="C685" s="36"/>
      <c r="D685" s="42" t="s">
        <v>81</v>
      </c>
      <c r="E685" s="38" t="s">
        <v>82</v>
      </c>
      <c r="F685" s="38"/>
      <c r="G685" s="312">
        <f t="shared" si="1"/>
        <v>3929</v>
      </c>
      <c r="H685" s="312">
        <f t="shared" si="1"/>
        <v>4561</v>
      </c>
    </row>
    <row r="686" spans="1:8" ht="12.75">
      <c r="A686" s="35"/>
      <c r="B686" s="36"/>
      <c r="C686" s="36"/>
      <c r="D686" s="42" t="s">
        <v>173</v>
      </c>
      <c r="E686" s="74" t="s">
        <v>175</v>
      </c>
      <c r="F686" s="38"/>
      <c r="G686" s="312">
        <f t="shared" si="1"/>
        <v>0</v>
      </c>
      <c r="H686" s="312">
        <f t="shared" si="1"/>
        <v>41353</v>
      </c>
    </row>
    <row r="687" spans="1:8" ht="12.75">
      <c r="A687" s="35"/>
      <c r="B687" s="36"/>
      <c r="C687" s="36"/>
      <c r="D687" s="42" t="s">
        <v>176</v>
      </c>
      <c r="E687" s="74" t="s">
        <v>177</v>
      </c>
      <c r="F687" s="38"/>
      <c r="G687" s="312">
        <f t="shared" si="1"/>
        <v>141810</v>
      </c>
      <c r="H687" s="312">
        <f t="shared" si="1"/>
        <v>143240</v>
      </c>
    </row>
    <row r="688" spans="1:8" ht="12.75">
      <c r="A688" s="35"/>
      <c r="B688" s="36"/>
      <c r="C688" s="36"/>
      <c r="D688" s="36"/>
      <c r="E688" s="36"/>
      <c r="F688" s="36"/>
      <c r="G688" s="312"/>
      <c r="H688" s="312"/>
    </row>
    <row r="689" spans="1:8" s="107" customFormat="1" ht="12.75">
      <c r="A689" s="106"/>
      <c r="B689" s="58"/>
      <c r="C689" s="39" t="s">
        <v>7</v>
      </c>
      <c r="D689" s="40" t="s">
        <v>8</v>
      </c>
      <c r="E689" s="40"/>
      <c r="F689" s="40"/>
      <c r="G689" s="313">
        <f>SUM(G690:G693)</f>
        <v>274564</v>
      </c>
      <c r="H689" s="313">
        <f>SUM(H690:H693)</f>
        <v>1259292</v>
      </c>
    </row>
    <row r="690" spans="1:8" ht="12.75">
      <c r="A690" s="35"/>
      <c r="B690" s="36"/>
      <c r="C690" s="36"/>
      <c r="D690" s="42" t="s">
        <v>9</v>
      </c>
      <c r="E690" s="38" t="s">
        <v>10</v>
      </c>
      <c r="F690" s="38"/>
      <c r="G690" s="312">
        <f>SUM(G675+G422)</f>
        <v>145669</v>
      </c>
      <c r="H690" s="312">
        <f>SUM(H675+H422)</f>
        <v>1000669</v>
      </c>
    </row>
    <row r="691" spans="1:8" ht="12.75">
      <c r="A691" s="35"/>
      <c r="B691" s="36"/>
      <c r="C691" s="36"/>
      <c r="D691" s="42" t="s">
        <v>12</v>
      </c>
      <c r="E691" s="38" t="s">
        <v>13</v>
      </c>
      <c r="F691" s="38"/>
      <c r="G691" s="312">
        <f>SUM(G676+G423)</f>
        <v>117655</v>
      </c>
      <c r="H691" s="312">
        <f>SUM(H676+H423)</f>
        <v>188910</v>
      </c>
    </row>
    <row r="692" spans="1:8" ht="12.75">
      <c r="A692" s="35"/>
      <c r="B692" s="36"/>
      <c r="C692" s="36"/>
      <c r="D692" s="42" t="s">
        <v>26</v>
      </c>
      <c r="E692" s="41" t="s">
        <v>38</v>
      </c>
      <c r="F692" s="41"/>
      <c r="G692" s="312">
        <f>SUM(G424)</f>
        <v>11240</v>
      </c>
      <c r="H692" s="312">
        <f>SUM(H424)</f>
        <v>69713</v>
      </c>
    </row>
    <row r="693" spans="1:8" ht="12.75">
      <c r="A693" s="35"/>
      <c r="B693" s="36"/>
      <c r="C693" s="36"/>
      <c r="D693" s="73" t="s">
        <v>247</v>
      </c>
      <c r="E693" s="74" t="s">
        <v>243</v>
      </c>
      <c r="F693" s="38"/>
      <c r="G693" s="312">
        <f>SUM(G425)</f>
        <v>0</v>
      </c>
      <c r="H693" s="312">
        <f>SUM(H425)</f>
        <v>0</v>
      </c>
    </row>
    <row r="694" spans="1:8" ht="12.75">
      <c r="A694" s="35"/>
      <c r="B694" s="36"/>
      <c r="C694" s="36"/>
      <c r="D694" s="36"/>
      <c r="E694" s="36"/>
      <c r="F694" s="36"/>
      <c r="G694" s="312"/>
      <c r="H694" s="312"/>
    </row>
    <row r="695" spans="1:8" s="107" customFormat="1" ht="12.75">
      <c r="A695" s="106"/>
      <c r="B695" s="58"/>
      <c r="C695" s="39" t="s">
        <v>39</v>
      </c>
      <c r="D695" s="40" t="s">
        <v>76</v>
      </c>
      <c r="E695" s="40"/>
      <c r="F695" s="40"/>
      <c r="G695" s="313">
        <f>G427</f>
        <v>62000</v>
      </c>
      <c r="H695" s="313">
        <f>H427</f>
        <v>62000</v>
      </c>
    </row>
    <row r="696" spans="1:8" s="107" customFormat="1" ht="12.75">
      <c r="A696" s="106"/>
      <c r="B696" s="58"/>
      <c r="C696" s="58"/>
      <c r="D696" s="58"/>
      <c r="E696" s="58"/>
      <c r="F696" s="58"/>
      <c r="G696" s="313"/>
      <c r="H696" s="313"/>
    </row>
    <row r="697" spans="1:8" s="107" customFormat="1" ht="12.75">
      <c r="A697" s="106"/>
      <c r="B697" s="58"/>
      <c r="C697" s="39" t="s">
        <v>27</v>
      </c>
      <c r="D697" s="40" t="s">
        <v>28</v>
      </c>
      <c r="E697" s="40"/>
      <c r="F697" s="40"/>
      <c r="G697" s="313">
        <f>G429</f>
        <v>6500</v>
      </c>
      <c r="H697" s="313">
        <f>H429</f>
        <v>6500</v>
      </c>
    </row>
    <row r="698" spans="1:8" s="107" customFormat="1" ht="12.75">
      <c r="A698" s="106"/>
      <c r="B698" s="58"/>
      <c r="C698" s="58"/>
      <c r="D698" s="58"/>
      <c r="E698" s="58"/>
      <c r="F698" s="58"/>
      <c r="G698" s="313"/>
      <c r="H698" s="313"/>
    </row>
    <row r="699" spans="1:8" s="107" customFormat="1" ht="12.75">
      <c r="A699" s="106"/>
      <c r="B699" s="58"/>
      <c r="C699" s="39" t="s">
        <v>43</v>
      </c>
      <c r="D699" s="40" t="s">
        <v>77</v>
      </c>
      <c r="E699" s="40"/>
      <c r="F699" s="40"/>
      <c r="G699" s="313">
        <f>G431</f>
        <v>166125</v>
      </c>
      <c r="H699" s="313">
        <f>H431</f>
        <v>166125</v>
      </c>
    </row>
    <row r="700" spans="1:8" s="107" customFormat="1" ht="12.75">
      <c r="A700" s="106"/>
      <c r="B700" s="58"/>
      <c r="C700" s="58"/>
      <c r="D700" s="58"/>
      <c r="E700" s="58"/>
      <c r="F700" s="58"/>
      <c r="G700" s="313"/>
      <c r="H700" s="313"/>
    </row>
    <row r="701" spans="1:8" s="107" customFormat="1" ht="12.75">
      <c r="A701" s="106"/>
      <c r="B701" s="58"/>
      <c r="C701" s="39" t="s">
        <v>47</v>
      </c>
      <c r="D701" s="40" t="s">
        <v>48</v>
      </c>
      <c r="E701" s="40"/>
      <c r="F701" s="40"/>
      <c r="G701" s="313">
        <f>G433</f>
        <v>1229836</v>
      </c>
      <c r="H701" s="313">
        <f>H433</f>
        <v>1057983</v>
      </c>
    </row>
    <row r="702" spans="1:8" s="107" customFormat="1" ht="12.75">
      <c r="A702" s="106"/>
      <c r="B702" s="58"/>
      <c r="C702" s="58"/>
      <c r="D702" s="58"/>
      <c r="E702" s="58"/>
      <c r="F702" s="58"/>
      <c r="G702" s="313"/>
      <c r="H702" s="313"/>
    </row>
    <row r="703" spans="1:8" s="107" customFormat="1" ht="12.75">
      <c r="A703" s="106"/>
      <c r="B703" s="58"/>
      <c r="C703" s="39" t="s">
        <v>49</v>
      </c>
      <c r="D703" s="40" t="s">
        <v>78</v>
      </c>
      <c r="E703" s="40"/>
      <c r="F703" s="40"/>
      <c r="G703" s="313">
        <f>G435</f>
        <v>30000</v>
      </c>
      <c r="H703" s="313">
        <f>H435</f>
        <v>75540</v>
      </c>
    </row>
    <row r="704" spans="1:8" s="107" customFormat="1" ht="13.5" thickBot="1">
      <c r="A704" s="150"/>
      <c r="B704" s="151"/>
      <c r="C704" s="151"/>
      <c r="D704" s="151"/>
      <c r="E704" s="151"/>
      <c r="F704" s="151"/>
      <c r="G704" s="336"/>
      <c r="H704" s="336"/>
    </row>
  </sheetData>
  <sheetProtection/>
  <mergeCells count="4">
    <mergeCell ref="A663:F663"/>
    <mergeCell ref="A678:F678"/>
    <mergeCell ref="A3:F4"/>
    <mergeCell ref="A5:F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Header>&amp;C2. sz. melléklet
a 22/2009. (VIII.28.) Ök. rendelethez</oddHeader>
    <oddFooter>&amp;L&amp;D&amp;C&amp;P</oddFooter>
  </headerFooter>
  <rowBreaks count="22" manualBreakCount="22">
    <brk id="36" max="9" man="1"/>
    <brk id="75" max="9" man="1"/>
    <brk id="106" max="9" man="1"/>
    <brk id="134" max="9" man="1"/>
    <brk id="168" max="255" man="1"/>
    <brk id="193" max="9" man="1"/>
    <brk id="224" max="9" man="1"/>
    <brk id="259" max="9" man="1"/>
    <brk id="307" max="9" man="1"/>
    <brk id="350" max="9" man="1"/>
    <brk id="381" max="9" man="1"/>
    <brk id="409" max="255" man="1"/>
    <brk id="436" max="255" man="1"/>
    <brk id="471" max="9" man="1"/>
    <brk id="501" max="9" man="1"/>
    <brk id="540" max="9" man="1"/>
    <brk id="567" max="9" man="1"/>
    <brk id="598" max="9" man="1"/>
    <brk id="637" max="255" man="1"/>
    <brk id="650" max="9" man="1"/>
    <brk id="662" max="255" man="1"/>
    <brk id="6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1"/>
  <sheetViews>
    <sheetView view="pageBreakPreview" zoomScaleSheetLayoutView="100" zoomScalePageLayoutView="0" workbookViewId="0" topLeftCell="A1">
      <selection activeCell="Q30" sqref="Q30"/>
    </sheetView>
  </sheetViews>
  <sheetFormatPr defaultColWidth="9.140625" defaultRowHeight="12.75"/>
  <cols>
    <col min="1" max="1" width="6.140625" style="348" customWidth="1"/>
    <col min="2" max="2" width="5.7109375" style="347" customWidth="1"/>
    <col min="3" max="3" width="6.57421875" style="347" customWidth="1"/>
    <col min="4" max="5" width="9.140625" style="347" customWidth="1"/>
    <col min="6" max="6" width="9.28125" style="347" customWidth="1"/>
    <col min="7" max="7" width="4.7109375" style="347" customWidth="1"/>
    <col min="8" max="8" width="6.8515625" style="347" customWidth="1"/>
    <col min="9" max="9" width="4.8515625" style="347" customWidth="1"/>
    <col min="10" max="10" width="2.7109375" style="348" customWidth="1"/>
    <col min="11" max="11" width="6.28125" style="348" customWidth="1"/>
    <col min="12" max="12" width="7.140625" style="349" customWidth="1"/>
    <col min="13" max="13" width="4.28125" style="349" customWidth="1"/>
    <col min="14" max="14" width="9.140625" style="349" customWidth="1"/>
    <col min="15" max="15" width="9.140625" style="350" customWidth="1"/>
    <col min="16" max="16" width="11.28125" style="349" customWidth="1"/>
    <col min="17" max="17" width="8.421875" style="347" customWidth="1"/>
    <col min="18" max="18" width="7.8515625" style="347" customWidth="1"/>
    <col min="19" max="16384" width="9.140625" style="347" customWidth="1"/>
  </cols>
  <sheetData>
    <row r="2" spans="1:18" ht="15">
      <c r="A2" s="777" t="s">
        <v>324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</row>
    <row r="3" spans="1:18" ht="15.75">
      <c r="A3" s="778" t="s">
        <v>325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</row>
    <row r="5" spans="17:18" ht="13.5" thickBot="1">
      <c r="Q5" s="780" t="s">
        <v>326</v>
      </c>
      <c r="R5" s="780"/>
    </row>
    <row r="6" spans="1:18" s="352" customFormat="1" ht="12.75">
      <c r="A6" s="781" t="s">
        <v>327</v>
      </c>
      <c r="B6" s="782"/>
      <c r="C6" s="782"/>
      <c r="D6" s="782"/>
      <c r="E6" s="782"/>
      <c r="F6" s="783"/>
      <c r="G6" s="787" t="s">
        <v>328</v>
      </c>
      <c r="H6" s="788"/>
      <c r="I6" s="789"/>
      <c r="J6" s="351"/>
      <c r="K6" s="781" t="s">
        <v>329</v>
      </c>
      <c r="L6" s="782"/>
      <c r="M6" s="782"/>
      <c r="N6" s="782"/>
      <c r="O6" s="782"/>
      <c r="P6" s="783"/>
      <c r="Q6" s="787" t="s">
        <v>328</v>
      </c>
      <c r="R6" s="789"/>
    </row>
    <row r="7" spans="1:18" s="352" customFormat="1" ht="13.5" thickBot="1">
      <c r="A7" s="784"/>
      <c r="B7" s="785"/>
      <c r="C7" s="785"/>
      <c r="D7" s="785"/>
      <c r="E7" s="785"/>
      <c r="F7" s="786"/>
      <c r="G7" s="793" t="s">
        <v>330</v>
      </c>
      <c r="H7" s="794"/>
      <c r="I7" s="795"/>
      <c r="J7" s="351"/>
      <c r="K7" s="790"/>
      <c r="L7" s="791"/>
      <c r="M7" s="791"/>
      <c r="N7" s="791"/>
      <c r="O7" s="791"/>
      <c r="P7" s="792"/>
      <c r="Q7" s="793" t="s">
        <v>330</v>
      </c>
      <c r="R7" s="795"/>
    </row>
    <row r="8" spans="1:18" s="352" customFormat="1" ht="13.5" thickBot="1">
      <c r="A8" s="353"/>
      <c r="B8" s="354"/>
      <c r="C8" s="354"/>
      <c r="D8" s="354"/>
      <c r="E8" s="354"/>
      <c r="F8" s="354"/>
      <c r="G8" s="355"/>
      <c r="H8" s="355"/>
      <c r="I8" s="356"/>
      <c r="J8" s="355"/>
      <c r="K8" s="357"/>
      <c r="L8" s="358"/>
      <c r="M8" s="358"/>
      <c r="N8" s="358"/>
      <c r="O8" s="358"/>
      <c r="P8" s="358"/>
      <c r="Q8" s="359"/>
      <c r="R8" s="360"/>
    </row>
    <row r="9" spans="1:18" s="352" customFormat="1" ht="13.5" thickBot="1">
      <c r="A9" s="746" t="s">
        <v>331</v>
      </c>
      <c r="B9" s="361" t="s">
        <v>332</v>
      </c>
      <c r="C9" s="361"/>
      <c r="D9" s="362"/>
      <c r="E9" s="362"/>
      <c r="F9" s="363"/>
      <c r="G9" s="771">
        <f>G10+G11</f>
        <v>2062295</v>
      </c>
      <c r="H9" s="772"/>
      <c r="I9" s="773"/>
      <c r="J9" s="355"/>
      <c r="K9" s="364" t="s">
        <v>0</v>
      </c>
      <c r="L9" s="731" t="s">
        <v>4</v>
      </c>
      <c r="M9" s="731"/>
      <c r="N9" s="731"/>
      <c r="O9" s="731"/>
      <c r="P9" s="731"/>
      <c r="Q9" s="774">
        <v>3754441</v>
      </c>
      <c r="R9" s="705"/>
    </row>
    <row r="10" spans="1:18" ht="13.5" thickBot="1">
      <c r="A10" s="747"/>
      <c r="B10" s="365" t="s">
        <v>333</v>
      </c>
      <c r="C10" s="365"/>
      <c r="D10" s="365"/>
      <c r="E10" s="365"/>
      <c r="F10" s="366"/>
      <c r="G10" s="752">
        <v>471011</v>
      </c>
      <c r="H10" s="729"/>
      <c r="I10" s="730"/>
      <c r="K10" s="367"/>
      <c r="L10" s="368"/>
      <c r="M10" s="368"/>
      <c r="N10" s="368"/>
      <c r="O10" s="368"/>
      <c r="P10" s="368"/>
      <c r="Q10" s="369"/>
      <c r="R10" s="370"/>
    </row>
    <row r="11" spans="1:18" ht="13.5" thickBot="1">
      <c r="A11" s="748"/>
      <c r="B11" s="371" t="s">
        <v>334</v>
      </c>
      <c r="C11" s="371"/>
      <c r="D11" s="371"/>
      <c r="E11" s="371"/>
      <c r="F11" s="372"/>
      <c r="G11" s="735">
        <v>1591284</v>
      </c>
      <c r="H11" s="706"/>
      <c r="I11" s="707"/>
      <c r="K11" s="373" t="s">
        <v>79</v>
      </c>
      <c r="L11" s="739" t="s">
        <v>8</v>
      </c>
      <c r="M11" s="739"/>
      <c r="N11" s="739"/>
      <c r="O11" s="739"/>
      <c r="P11" s="739"/>
      <c r="Q11" s="775">
        <f>Q12+Q13+Q14+Q15+Q16</f>
        <v>1321292</v>
      </c>
      <c r="R11" s="776"/>
    </row>
    <row r="12" spans="1:18" ht="12.75">
      <c r="A12" s="746" t="s">
        <v>79</v>
      </c>
      <c r="B12" s="374" t="s">
        <v>115</v>
      </c>
      <c r="C12" s="375"/>
      <c r="D12" s="375"/>
      <c r="E12" s="375"/>
      <c r="F12" s="376"/>
      <c r="G12" s="711">
        <f>G13+G14+G15</f>
        <v>849046</v>
      </c>
      <c r="H12" s="712"/>
      <c r="I12" s="713"/>
      <c r="K12" s="367"/>
      <c r="L12" s="742" t="s">
        <v>335</v>
      </c>
      <c r="M12" s="742"/>
      <c r="N12" s="742"/>
      <c r="O12" s="742"/>
      <c r="P12" s="742"/>
      <c r="Q12" s="715">
        <v>1000669</v>
      </c>
      <c r="R12" s="716"/>
    </row>
    <row r="13" spans="1:18" ht="12.75">
      <c r="A13" s="747"/>
      <c r="B13" s="377" t="s">
        <v>336</v>
      </c>
      <c r="C13" s="378"/>
      <c r="D13" s="378"/>
      <c r="E13" s="378"/>
      <c r="F13" s="379"/>
      <c r="G13" s="715">
        <v>579196</v>
      </c>
      <c r="H13" s="715"/>
      <c r="I13" s="716"/>
      <c r="K13" s="367"/>
      <c r="L13" s="742" t="s">
        <v>337</v>
      </c>
      <c r="M13" s="742"/>
      <c r="N13" s="742"/>
      <c r="O13" s="742"/>
      <c r="P13" s="742"/>
      <c r="Q13" s="715">
        <v>188910</v>
      </c>
      <c r="R13" s="716"/>
    </row>
    <row r="14" spans="1:18" ht="12.75">
      <c r="A14" s="747"/>
      <c r="B14" s="380" t="s">
        <v>338</v>
      </c>
      <c r="C14" s="378"/>
      <c r="D14" s="378"/>
      <c r="E14" s="378"/>
      <c r="F14" s="379"/>
      <c r="G14" s="715">
        <v>171272</v>
      </c>
      <c r="H14" s="715"/>
      <c r="I14" s="716"/>
      <c r="K14" s="367"/>
      <c r="L14" s="742" t="s">
        <v>339</v>
      </c>
      <c r="M14" s="742"/>
      <c r="N14" s="742"/>
      <c r="O14" s="742"/>
      <c r="P14" s="742"/>
      <c r="Q14" s="715">
        <v>69713</v>
      </c>
      <c r="R14" s="716"/>
    </row>
    <row r="15" spans="1:18" ht="13.5" thickBot="1">
      <c r="A15" s="748"/>
      <c r="B15" s="381" t="s">
        <v>340</v>
      </c>
      <c r="C15" s="382"/>
      <c r="D15" s="382"/>
      <c r="E15" s="382"/>
      <c r="F15" s="383"/>
      <c r="G15" s="744">
        <v>98578</v>
      </c>
      <c r="H15" s="744"/>
      <c r="I15" s="745"/>
      <c r="K15" s="367"/>
      <c r="L15" s="742" t="s">
        <v>341</v>
      </c>
      <c r="M15" s="742"/>
      <c r="N15" s="742"/>
      <c r="O15" s="742"/>
      <c r="P15" s="742"/>
      <c r="Q15" s="715">
        <v>0</v>
      </c>
      <c r="R15" s="716"/>
    </row>
    <row r="16" spans="1:18" ht="13.5" thickBot="1">
      <c r="A16" s="746" t="s">
        <v>83</v>
      </c>
      <c r="B16" s="374" t="s">
        <v>342</v>
      </c>
      <c r="C16" s="374"/>
      <c r="D16" s="374"/>
      <c r="E16" s="374"/>
      <c r="F16" s="384"/>
      <c r="G16" s="711">
        <f>G17+G18+G19</f>
        <v>20790</v>
      </c>
      <c r="H16" s="712"/>
      <c r="I16" s="713"/>
      <c r="K16" s="385"/>
      <c r="L16" s="767" t="s">
        <v>343</v>
      </c>
      <c r="M16" s="767"/>
      <c r="N16" s="767"/>
      <c r="O16" s="767"/>
      <c r="P16" s="767"/>
      <c r="Q16" s="768">
        <v>62000</v>
      </c>
      <c r="R16" s="769"/>
    </row>
    <row r="17" spans="1:18" ht="12.75">
      <c r="A17" s="747"/>
      <c r="B17" s="726" t="s">
        <v>344</v>
      </c>
      <c r="C17" s="727"/>
      <c r="D17" s="727"/>
      <c r="E17" s="727"/>
      <c r="F17" s="728"/>
      <c r="G17" s="752">
        <v>8601</v>
      </c>
      <c r="H17" s="729"/>
      <c r="I17" s="730"/>
      <c r="K17" s="367"/>
      <c r="L17" s="770"/>
      <c r="M17" s="770"/>
      <c r="N17" s="770"/>
      <c r="O17" s="770"/>
      <c r="P17" s="770"/>
      <c r="Q17" s="759"/>
      <c r="R17" s="760"/>
    </row>
    <row r="18" spans="1:18" ht="13.5" thickBot="1">
      <c r="A18" s="747"/>
      <c r="B18" s="726" t="s">
        <v>345</v>
      </c>
      <c r="C18" s="727"/>
      <c r="D18" s="727"/>
      <c r="E18" s="727"/>
      <c r="F18" s="728"/>
      <c r="G18" s="752">
        <v>329</v>
      </c>
      <c r="H18" s="729"/>
      <c r="I18" s="730"/>
      <c r="K18" s="385"/>
      <c r="L18" s="723"/>
      <c r="M18" s="723"/>
      <c r="N18" s="723"/>
      <c r="O18" s="723"/>
      <c r="P18" s="723"/>
      <c r="Q18" s="724"/>
      <c r="R18" s="725"/>
    </row>
    <row r="19" spans="1:18" ht="13.5" thickBot="1">
      <c r="A19" s="748"/>
      <c r="B19" s="761" t="s">
        <v>346</v>
      </c>
      <c r="C19" s="762"/>
      <c r="D19" s="762"/>
      <c r="E19" s="762"/>
      <c r="F19" s="763"/>
      <c r="G19" s="735">
        <v>11860</v>
      </c>
      <c r="H19" s="706"/>
      <c r="I19" s="707"/>
      <c r="K19" s="386" t="s">
        <v>83</v>
      </c>
      <c r="L19" s="764" t="s">
        <v>28</v>
      </c>
      <c r="M19" s="764"/>
      <c r="N19" s="764"/>
      <c r="O19" s="764"/>
      <c r="P19" s="764"/>
      <c r="Q19" s="765">
        <v>6500</v>
      </c>
      <c r="R19" s="766"/>
    </row>
    <row r="20" spans="1:18" ht="13.5" thickBot="1">
      <c r="A20" s="708" t="s">
        <v>85</v>
      </c>
      <c r="B20" s="387" t="s">
        <v>215</v>
      </c>
      <c r="C20" s="375"/>
      <c r="D20" s="375"/>
      <c r="E20" s="375"/>
      <c r="F20" s="376"/>
      <c r="G20" s="711">
        <f>G21+G22</f>
        <v>1571822</v>
      </c>
      <c r="H20" s="712"/>
      <c r="I20" s="713"/>
      <c r="K20" s="388"/>
      <c r="L20" s="723"/>
      <c r="M20" s="723"/>
      <c r="N20" s="723"/>
      <c r="O20" s="723"/>
      <c r="P20" s="723"/>
      <c r="Q20" s="724"/>
      <c r="R20" s="725"/>
    </row>
    <row r="21" spans="1:18" ht="12.75">
      <c r="A21" s="709"/>
      <c r="B21" s="726" t="s">
        <v>347</v>
      </c>
      <c r="C21" s="727"/>
      <c r="D21" s="727"/>
      <c r="E21" s="727"/>
      <c r="F21" s="728"/>
      <c r="G21" s="715">
        <v>749405</v>
      </c>
      <c r="H21" s="715"/>
      <c r="I21" s="716"/>
      <c r="K21" s="389" t="s">
        <v>85</v>
      </c>
      <c r="L21" s="739" t="s">
        <v>77</v>
      </c>
      <c r="M21" s="739"/>
      <c r="N21" s="739"/>
      <c r="O21" s="739"/>
      <c r="P21" s="739"/>
      <c r="Q21" s="740">
        <f>Q22+Q23</f>
        <v>166125</v>
      </c>
      <c r="R21" s="741"/>
    </row>
    <row r="22" spans="1:18" ht="13.5" thickBot="1">
      <c r="A22" s="710"/>
      <c r="B22" s="756" t="s">
        <v>348</v>
      </c>
      <c r="C22" s="757"/>
      <c r="D22" s="757"/>
      <c r="E22" s="757"/>
      <c r="F22" s="758"/>
      <c r="G22" s="718">
        <v>822417</v>
      </c>
      <c r="H22" s="718"/>
      <c r="I22" s="719"/>
      <c r="K22" s="391"/>
      <c r="L22" s="742" t="s">
        <v>349</v>
      </c>
      <c r="M22" s="742"/>
      <c r="N22" s="742"/>
      <c r="O22" s="742"/>
      <c r="P22" s="742"/>
      <c r="Q22" s="715">
        <v>166125</v>
      </c>
      <c r="R22" s="716"/>
    </row>
    <row r="23" spans="1:18" ht="13.5" thickBot="1">
      <c r="A23" s="746" t="s">
        <v>350</v>
      </c>
      <c r="B23" s="387" t="s">
        <v>209</v>
      </c>
      <c r="C23" s="375"/>
      <c r="D23" s="375"/>
      <c r="E23" s="375"/>
      <c r="F23" s="375"/>
      <c r="G23" s="711">
        <f>G24+G25</f>
        <v>3055</v>
      </c>
      <c r="H23" s="712"/>
      <c r="I23" s="713"/>
      <c r="K23" s="392"/>
      <c r="L23" s="743" t="s">
        <v>351</v>
      </c>
      <c r="M23" s="743"/>
      <c r="N23" s="743"/>
      <c r="O23" s="743"/>
      <c r="P23" s="743"/>
      <c r="Q23" s="744">
        <v>0</v>
      </c>
      <c r="R23" s="745"/>
    </row>
    <row r="24" spans="1:18" ht="13.5" thickBot="1">
      <c r="A24" s="747"/>
      <c r="B24" s="749" t="s">
        <v>352</v>
      </c>
      <c r="C24" s="750"/>
      <c r="D24" s="750"/>
      <c r="E24" s="750"/>
      <c r="F24" s="751"/>
      <c r="G24" s="752">
        <v>1539</v>
      </c>
      <c r="H24" s="729"/>
      <c r="I24" s="730"/>
      <c r="K24" s="388"/>
      <c r="L24" s="393"/>
      <c r="M24" s="393"/>
      <c r="N24" s="393"/>
      <c r="O24" s="393"/>
      <c r="P24" s="393"/>
      <c r="Q24" s="724"/>
      <c r="R24" s="725"/>
    </row>
    <row r="25" spans="1:18" ht="13.5" thickBot="1">
      <c r="A25" s="748"/>
      <c r="B25" s="753" t="s">
        <v>353</v>
      </c>
      <c r="C25" s="754"/>
      <c r="D25" s="754"/>
      <c r="E25" s="754"/>
      <c r="F25" s="755"/>
      <c r="G25" s="735">
        <v>1516</v>
      </c>
      <c r="H25" s="706"/>
      <c r="I25" s="707"/>
      <c r="K25" s="736" t="s">
        <v>86</v>
      </c>
      <c r="L25" s="739" t="s">
        <v>48</v>
      </c>
      <c r="M25" s="739"/>
      <c r="N25" s="739"/>
      <c r="O25" s="739"/>
      <c r="P25" s="739"/>
      <c r="Q25" s="740">
        <f>Q26+Q27</f>
        <v>1057983</v>
      </c>
      <c r="R25" s="741"/>
    </row>
    <row r="26" spans="1:18" ht="12.75">
      <c r="A26" s="394" t="s">
        <v>88</v>
      </c>
      <c r="B26" s="387" t="s">
        <v>354</v>
      </c>
      <c r="C26" s="375"/>
      <c r="D26" s="375"/>
      <c r="E26" s="375"/>
      <c r="F26" s="375"/>
      <c r="G26" s="711">
        <v>3800</v>
      </c>
      <c r="H26" s="712"/>
      <c r="I26" s="713"/>
      <c r="K26" s="737"/>
      <c r="L26" s="742" t="s">
        <v>349</v>
      </c>
      <c r="M26" s="742"/>
      <c r="N26" s="742"/>
      <c r="O26" s="742"/>
      <c r="P26" s="742"/>
      <c r="Q26" s="715">
        <v>404559</v>
      </c>
      <c r="R26" s="716"/>
    </row>
    <row r="27" spans="1:18" ht="13.5" thickBot="1">
      <c r="A27" s="367"/>
      <c r="B27" s="395"/>
      <c r="G27" s="724"/>
      <c r="H27" s="724"/>
      <c r="I27" s="725"/>
      <c r="K27" s="738"/>
      <c r="L27" s="743" t="s">
        <v>351</v>
      </c>
      <c r="M27" s="743"/>
      <c r="N27" s="743"/>
      <c r="O27" s="743"/>
      <c r="P27" s="743"/>
      <c r="Q27" s="744">
        <v>653424</v>
      </c>
      <c r="R27" s="745"/>
    </row>
    <row r="28" spans="1:18" ht="13.5" thickBot="1">
      <c r="A28" s="708" t="s">
        <v>97</v>
      </c>
      <c r="B28" s="720" t="s">
        <v>171</v>
      </c>
      <c r="C28" s="721"/>
      <c r="D28" s="721"/>
      <c r="E28" s="721"/>
      <c r="F28" s="722"/>
      <c r="G28" s="712">
        <f>G29+G30</f>
        <v>369263</v>
      </c>
      <c r="H28" s="712"/>
      <c r="I28" s="713"/>
      <c r="K28" s="385"/>
      <c r="L28" s="723"/>
      <c r="M28" s="723"/>
      <c r="N28" s="723"/>
      <c r="O28" s="723"/>
      <c r="P28" s="723"/>
      <c r="Q28" s="724"/>
      <c r="R28" s="725"/>
    </row>
    <row r="29" spans="1:18" ht="13.5" thickBot="1">
      <c r="A29" s="709"/>
      <c r="B29" s="726" t="s">
        <v>355</v>
      </c>
      <c r="C29" s="727"/>
      <c r="D29" s="727"/>
      <c r="E29" s="727"/>
      <c r="F29" s="728"/>
      <c r="G29" s="729">
        <v>369263</v>
      </c>
      <c r="H29" s="729"/>
      <c r="I29" s="730"/>
      <c r="K29" s="364" t="s">
        <v>88</v>
      </c>
      <c r="L29" s="731" t="s">
        <v>78</v>
      </c>
      <c r="M29" s="731"/>
      <c r="N29" s="731"/>
      <c r="O29" s="731"/>
      <c r="P29" s="731"/>
      <c r="Q29" s="704">
        <v>75540</v>
      </c>
      <c r="R29" s="705"/>
    </row>
    <row r="30" spans="1:18" ht="13.5" thickBot="1">
      <c r="A30" s="710"/>
      <c r="B30" s="732"/>
      <c r="C30" s="733"/>
      <c r="D30" s="733"/>
      <c r="E30" s="733"/>
      <c r="F30" s="734"/>
      <c r="G30" s="706"/>
      <c r="H30" s="706"/>
      <c r="I30" s="707"/>
      <c r="K30" s="367"/>
      <c r="L30" s="368"/>
      <c r="M30" s="368"/>
      <c r="N30" s="368"/>
      <c r="O30" s="368"/>
      <c r="P30" s="368"/>
      <c r="Q30" s="369"/>
      <c r="R30" s="370"/>
    </row>
    <row r="31" spans="1:18" ht="12.75">
      <c r="A31" s="708" t="s">
        <v>210</v>
      </c>
      <c r="B31" s="387" t="s">
        <v>129</v>
      </c>
      <c r="C31" s="375"/>
      <c r="D31" s="375"/>
      <c r="E31" s="375"/>
      <c r="F31" s="376"/>
      <c r="G31" s="711">
        <f>G32+G33</f>
        <v>1501810</v>
      </c>
      <c r="H31" s="712"/>
      <c r="I31" s="713"/>
      <c r="K31" s="367"/>
      <c r="L31" s="368"/>
      <c r="M31" s="368"/>
      <c r="N31" s="368"/>
      <c r="O31" s="368"/>
      <c r="P31" s="368"/>
      <c r="Q31" s="369"/>
      <c r="R31" s="370"/>
    </row>
    <row r="32" spans="1:18" ht="12.75">
      <c r="A32" s="709"/>
      <c r="B32" s="714" t="s">
        <v>356</v>
      </c>
      <c r="C32" s="714"/>
      <c r="D32" s="714"/>
      <c r="E32" s="714"/>
      <c r="F32" s="714"/>
      <c r="G32" s="715">
        <v>523249</v>
      </c>
      <c r="H32" s="715"/>
      <c r="I32" s="716"/>
      <c r="K32" s="367"/>
      <c r="L32" s="368"/>
      <c r="M32" s="368"/>
      <c r="N32" s="368"/>
      <c r="O32" s="368"/>
      <c r="P32" s="368"/>
      <c r="Q32" s="369"/>
      <c r="R32" s="370"/>
    </row>
    <row r="33" spans="1:18" ht="13.5" thickBot="1">
      <c r="A33" s="710"/>
      <c r="B33" s="717" t="s">
        <v>357</v>
      </c>
      <c r="C33" s="717"/>
      <c r="D33" s="717"/>
      <c r="E33" s="717"/>
      <c r="F33" s="717"/>
      <c r="G33" s="718">
        <v>978561</v>
      </c>
      <c r="H33" s="718"/>
      <c r="I33" s="719"/>
      <c r="K33" s="367"/>
      <c r="L33" s="368"/>
      <c r="M33" s="368"/>
      <c r="N33" s="368"/>
      <c r="O33" s="368"/>
      <c r="P33" s="368"/>
      <c r="Q33" s="369"/>
      <c r="R33" s="370"/>
    </row>
    <row r="34" spans="1:19" ht="13.5" thickBot="1">
      <c r="A34" s="700" t="s">
        <v>358</v>
      </c>
      <c r="B34" s="701"/>
      <c r="C34" s="701"/>
      <c r="D34" s="701"/>
      <c r="E34" s="701"/>
      <c r="F34" s="702"/>
      <c r="G34" s="703">
        <f>G9+G12+G16+G20+G23+G26+G27+G28+G31</f>
        <v>6381881</v>
      </c>
      <c r="H34" s="704"/>
      <c r="I34" s="705"/>
      <c r="K34" s="700" t="s">
        <v>359</v>
      </c>
      <c r="L34" s="701"/>
      <c r="M34" s="701"/>
      <c r="N34" s="701"/>
      <c r="O34" s="701"/>
      <c r="P34" s="702"/>
      <c r="Q34" s="703">
        <f>Q9+Q11+Q19+Q21+Q25+Q29</f>
        <v>6381881</v>
      </c>
      <c r="R34" s="705"/>
      <c r="S34" s="396"/>
    </row>
    <row r="35" spans="7:18" ht="12.75">
      <c r="G35" s="397"/>
      <c r="H35" s="397"/>
      <c r="I35" s="397"/>
      <c r="Q35" s="397"/>
      <c r="R35" s="397"/>
    </row>
    <row r="36" spans="7:9" ht="12.75">
      <c r="G36" s="397"/>
      <c r="H36" s="397"/>
      <c r="I36" s="397"/>
    </row>
    <row r="37" spans="7:9" ht="12.75">
      <c r="G37" s="397"/>
      <c r="H37" s="397"/>
      <c r="I37" s="397"/>
    </row>
    <row r="38" spans="7:9" ht="12.75">
      <c r="G38" s="397"/>
      <c r="H38" s="397"/>
      <c r="I38" s="397"/>
    </row>
    <row r="39" spans="7:9" ht="12.75">
      <c r="G39" s="397"/>
      <c r="H39" s="397"/>
      <c r="I39" s="397"/>
    </row>
    <row r="40" spans="7:9" ht="12.75">
      <c r="G40" s="397"/>
      <c r="H40" s="397"/>
      <c r="I40" s="397"/>
    </row>
    <row r="41" spans="7:9" ht="12.75">
      <c r="G41" s="397"/>
      <c r="H41" s="397"/>
      <c r="I41" s="397"/>
    </row>
    <row r="42" spans="7:9" ht="12.75">
      <c r="G42" s="397"/>
      <c r="H42" s="397"/>
      <c r="I42" s="397"/>
    </row>
    <row r="43" spans="7:9" ht="12.75">
      <c r="G43" s="397"/>
      <c r="H43" s="397"/>
      <c r="I43" s="397"/>
    </row>
    <row r="44" spans="7:9" ht="12.75">
      <c r="G44" s="397"/>
      <c r="H44" s="397"/>
      <c r="I44" s="397"/>
    </row>
    <row r="45" spans="7:9" ht="12.75">
      <c r="G45" s="397"/>
      <c r="H45" s="397"/>
      <c r="I45" s="397"/>
    </row>
    <row r="46" spans="7:9" ht="12.75">
      <c r="G46" s="397"/>
      <c r="H46" s="397"/>
      <c r="I46" s="397"/>
    </row>
    <row r="47" spans="7:9" ht="12.75">
      <c r="G47" s="397"/>
      <c r="H47" s="397"/>
      <c r="I47" s="397"/>
    </row>
    <row r="48" spans="7:9" ht="12.75">
      <c r="G48" s="397"/>
      <c r="H48" s="397"/>
      <c r="I48" s="397"/>
    </row>
    <row r="49" spans="7:9" ht="12.75">
      <c r="G49" s="397"/>
      <c r="H49" s="397"/>
      <c r="I49" s="397"/>
    </row>
    <row r="50" spans="7:9" ht="12.75">
      <c r="G50" s="397"/>
      <c r="H50" s="397"/>
      <c r="I50" s="397"/>
    </row>
    <row r="51" spans="7:9" ht="12.75">
      <c r="G51" s="397"/>
      <c r="H51" s="397"/>
      <c r="I51" s="397"/>
    </row>
    <row r="52" spans="7:9" ht="12.75">
      <c r="G52" s="397"/>
      <c r="H52" s="397"/>
      <c r="I52" s="397"/>
    </row>
    <row r="53" spans="7:9" ht="12.75">
      <c r="G53" s="397"/>
      <c r="H53" s="397"/>
      <c r="I53" s="397"/>
    </row>
    <row r="54" spans="7:9" ht="12.75">
      <c r="G54" s="397"/>
      <c r="H54" s="397"/>
      <c r="I54" s="397"/>
    </row>
    <row r="55" spans="7:9" ht="12.75">
      <c r="G55" s="397"/>
      <c r="H55" s="397"/>
      <c r="I55" s="397"/>
    </row>
    <row r="56" spans="7:9" ht="12.75">
      <c r="G56" s="397"/>
      <c r="H56" s="397"/>
      <c r="I56" s="397"/>
    </row>
    <row r="57" spans="7:9" ht="12.75">
      <c r="G57" s="397"/>
      <c r="H57" s="397"/>
      <c r="I57" s="397"/>
    </row>
    <row r="58" spans="7:9" ht="12.75">
      <c r="G58" s="397"/>
      <c r="H58" s="397"/>
      <c r="I58" s="397"/>
    </row>
    <row r="59" spans="7:9" ht="12.75">
      <c r="G59" s="397"/>
      <c r="H59" s="397"/>
      <c r="I59" s="397"/>
    </row>
    <row r="60" spans="7:9" ht="12.75">
      <c r="G60" s="397"/>
      <c r="H60" s="397"/>
      <c r="I60" s="397"/>
    </row>
    <row r="61" spans="7:9" ht="12.75">
      <c r="G61" s="397"/>
      <c r="H61" s="397"/>
      <c r="I61" s="397"/>
    </row>
  </sheetData>
  <sheetProtection/>
  <mergeCells count="97">
    <mergeCell ref="A2:R2"/>
    <mergeCell ref="A3:R3"/>
    <mergeCell ref="Q5:R5"/>
    <mergeCell ref="A6:F7"/>
    <mergeCell ref="G6:I6"/>
    <mergeCell ref="K6:P7"/>
    <mergeCell ref="Q6:R6"/>
    <mergeCell ref="G7:I7"/>
    <mergeCell ref="Q7:R7"/>
    <mergeCell ref="A9:A11"/>
    <mergeCell ref="G9:I9"/>
    <mergeCell ref="L9:P9"/>
    <mergeCell ref="Q9:R9"/>
    <mergeCell ref="G10:I10"/>
    <mergeCell ref="G11:I11"/>
    <mergeCell ref="L11:P11"/>
    <mergeCell ref="Q11:R11"/>
    <mergeCell ref="A12:A15"/>
    <mergeCell ref="G12:I12"/>
    <mergeCell ref="L12:P12"/>
    <mergeCell ref="Q12:R12"/>
    <mergeCell ref="G13:I13"/>
    <mergeCell ref="L13:P13"/>
    <mergeCell ref="Q13:R13"/>
    <mergeCell ref="G14:I14"/>
    <mergeCell ref="L14:P14"/>
    <mergeCell ref="Q14:R14"/>
    <mergeCell ref="G15:I15"/>
    <mergeCell ref="L15:P15"/>
    <mergeCell ref="Q15:R15"/>
    <mergeCell ref="A16:A19"/>
    <mergeCell ref="G16:I16"/>
    <mergeCell ref="L16:P16"/>
    <mergeCell ref="Q16:R16"/>
    <mergeCell ref="B17:F17"/>
    <mergeCell ref="G17:I17"/>
    <mergeCell ref="L17:P17"/>
    <mergeCell ref="G22:I22"/>
    <mergeCell ref="Q17:R17"/>
    <mergeCell ref="B18:F18"/>
    <mergeCell ref="G18:I18"/>
    <mergeCell ref="L18:P18"/>
    <mergeCell ref="Q18:R18"/>
    <mergeCell ref="B19:F19"/>
    <mergeCell ref="G19:I19"/>
    <mergeCell ref="L19:P19"/>
    <mergeCell ref="Q19:R19"/>
    <mergeCell ref="B25:F25"/>
    <mergeCell ref="A20:A22"/>
    <mergeCell ref="G20:I20"/>
    <mergeCell ref="L20:P20"/>
    <mergeCell ref="Q20:R20"/>
    <mergeCell ref="B21:F21"/>
    <mergeCell ref="G21:I21"/>
    <mergeCell ref="L21:P21"/>
    <mergeCell ref="Q21:R21"/>
    <mergeCell ref="B22:F22"/>
    <mergeCell ref="Q27:R27"/>
    <mergeCell ref="L22:P22"/>
    <mergeCell ref="Q22:R22"/>
    <mergeCell ref="A23:A25"/>
    <mergeCell ref="G23:I23"/>
    <mergeCell ref="L23:P23"/>
    <mergeCell ref="Q23:R23"/>
    <mergeCell ref="B24:F24"/>
    <mergeCell ref="G24:I24"/>
    <mergeCell ref="Q24:R24"/>
    <mergeCell ref="B30:F30"/>
    <mergeCell ref="G25:I25"/>
    <mergeCell ref="K25:K27"/>
    <mergeCell ref="L25:P25"/>
    <mergeCell ref="Q25:R25"/>
    <mergeCell ref="G26:I26"/>
    <mergeCell ref="L26:P26"/>
    <mergeCell ref="Q26:R26"/>
    <mergeCell ref="G27:I27"/>
    <mergeCell ref="L27:P27"/>
    <mergeCell ref="G33:I33"/>
    <mergeCell ref="A28:A30"/>
    <mergeCell ref="B28:F28"/>
    <mergeCell ref="G28:I28"/>
    <mergeCell ref="L28:P28"/>
    <mergeCell ref="Q28:R28"/>
    <mergeCell ref="B29:F29"/>
    <mergeCell ref="G29:I29"/>
    <mergeCell ref="L29:P29"/>
    <mergeCell ref="Q29:R29"/>
    <mergeCell ref="A34:F34"/>
    <mergeCell ref="G34:I34"/>
    <mergeCell ref="K34:P34"/>
    <mergeCell ref="Q34:R34"/>
    <mergeCell ref="G30:I30"/>
    <mergeCell ref="A31:A33"/>
    <mergeCell ref="G31:I31"/>
    <mergeCell ref="B32:F32"/>
    <mergeCell ref="G32:I32"/>
    <mergeCell ref="B33:F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&amp;C3. sz. melléklet
a 22/2009. (VIII.28.) Ök. rendelethez&amp;R
3. sz. melléklet</oddHeader>
    <oddFooter>&amp;L&amp;D&amp;C&amp;P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6.140625" style="348" customWidth="1"/>
    <col min="2" max="2" width="5.7109375" style="347" customWidth="1"/>
    <col min="3" max="3" width="6.57421875" style="347" customWidth="1"/>
    <col min="4" max="5" width="9.140625" style="347" customWidth="1"/>
    <col min="6" max="6" width="9.28125" style="347" customWidth="1"/>
    <col min="7" max="7" width="4.7109375" style="347" customWidth="1"/>
    <col min="8" max="8" width="6.8515625" style="347" customWidth="1"/>
    <col min="9" max="9" width="4.8515625" style="347" customWidth="1"/>
    <col min="10" max="10" width="2.7109375" style="348" customWidth="1"/>
    <col min="11" max="11" width="6.28125" style="348" customWidth="1"/>
    <col min="12" max="12" width="7.140625" style="349" customWidth="1"/>
    <col min="13" max="13" width="4.28125" style="349" customWidth="1"/>
    <col min="14" max="14" width="9.140625" style="349" customWidth="1"/>
    <col min="15" max="15" width="9.140625" style="350" customWidth="1"/>
    <col min="16" max="16" width="11.28125" style="349" customWidth="1"/>
    <col min="17" max="17" width="8.421875" style="347" customWidth="1"/>
    <col min="18" max="18" width="7.8515625" style="347" customWidth="1"/>
    <col min="19" max="16384" width="9.140625" style="347" customWidth="1"/>
  </cols>
  <sheetData>
    <row r="2" spans="1:18" ht="15">
      <c r="A2" s="777" t="s">
        <v>521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</row>
    <row r="3" spans="1:18" ht="16.5" thickBot="1">
      <c r="A3" s="778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</row>
    <row r="4" spans="1:18" s="352" customFormat="1" ht="12.75">
      <c r="A4" s="781" t="s">
        <v>327</v>
      </c>
      <c r="B4" s="782"/>
      <c r="C4" s="782"/>
      <c r="D4" s="782"/>
      <c r="E4" s="782"/>
      <c r="F4" s="783"/>
      <c r="G4" s="787" t="s">
        <v>328</v>
      </c>
      <c r="H4" s="788"/>
      <c r="I4" s="789"/>
      <c r="J4" s="351"/>
      <c r="K4" s="781" t="s">
        <v>329</v>
      </c>
      <c r="L4" s="782"/>
      <c r="M4" s="782"/>
      <c r="N4" s="782"/>
      <c r="O4" s="782"/>
      <c r="P4" s="783"/>
      <c r="Q4" s="787" t="s">
        <v>328</v>
      </c>
      <c r="R4" s="789"/>
    </row>
    <row r="5" spans="1:18" s="352" customFormat="1" ht="13.5" thickBot="1">
      <c r="A5" s="784"/>
      <c r="B5" s="785"/>
      <c r="C5" s="785"/>
      <c r="D5" s="785"/>
      <c r="E5" s="785"/>
      <c r="F5" s="786"/>
      <c r="G5" s="793" t="s">
        <v>330</v>
      </c>
      <c r="H5" s="794"/>
      <c r="I5" s="795"/>
      <c r="J5" s="351"/>
      <c r="K5" s="790"/>
      <c r="L5" s="791"/>
      <c r="M5" s="791"/>
      <c r="N5" s="791"/>
      <c r="O5" s="791"/>
      <c r="P5" s="792"/>
      <c r="Q5" s="793" t="s">
        <v>330</v>
      </c>
      <c r="R5" s="795"/>
    </row>
    <row r="6" spans="1:18" s="352" customFormat="1" ht="13.5" thickBot="1">
      <c r="A6" s="353"/>
      <c r="B6" s="354"/>
      <c r="C6" s="354"/>
      <c r="D6" s="354"/>
      <c r="E6" s="354"/>
      <c r="F6" s="354"/>
      <c r="G6" s="355"/>
      <c r="H6" s="355"/>
      <c r="I6" s="356"/>
      <c r="J6" s="355"/>
      <c r="K6" s="357"/>
      <c r="L6" s="358"/>
      <c r="M6" s="358"/>
      <c r="N6" s="358"/>
      <c r="O6" s="358"/>
      <c r="P6" s="358"/>
      <c r="Q6" s="359"/>
      <c r="R6" s="360"/>
    </row>
    <row r="7" spans="1:18" s="352" customFormat="1" ht="13.5" thickBot="1">
      <c r="A7" s="746" t="s">
        <v>331</v>
      </c>
      <c r="B7" s="361" t="s">
        <v>332</v>
      </c>
      <c r="C7" s="361"/>
      <c r="D7" s="362"/>
      <c r="E7" s="362"/>
      <c r="F7" s="363"/>
      <c r="G7" s="771">
        <f>G8+G9</f>
        <v>182</v>
      </c>
      <c r="H7" s="772"/>
      <c r="I7" s="773"/>
      <c r="J7" s="355"/>
      <c r="K7" s="364" t="s">
        <v>0</v>
      </c>
      <c r="L7" s="731" t="s">
        <v>4</v>
      </c>
      <c r="M7" s="731"/>
      <c r="N7" s="731"/>
      <c r="O7" s="731"/>
      <c r="P7" s="731"/>
      <c r="Q7" s="704">
        <v>1783</v>
      </c>
      <c r="R7" s="705"/>
    </row>
    <row r="8" spans="1:18" ht="13.5" thickBot="1">
      <c r="A8" s="747"/>
      <c r="B8" s="365" t="s">
        <v>333</v>
      </c>
      <c r="C8" s="365"/>
      <c r="D8" s="365"/>
      <c r="E8" s="365"/>
      <c r="F8" s="366"/>
      <c r="G8" s="752">
        <v>182</v>
      </c>
      <c r="H8" s="729"/>
      <c r="I8" s="730"/>
      <c r="K8" s="367"/>
      <c r="L8" s="368"/>
      <c r="M8" s="368"/>
      <c r="N8" s="368"/>
      <c r="O8" s="368"/>
      <c r="P8" s="368"/>
      <c r="Q8" s="369"/>
      <c r="R8" s="370"/>
    </row>
    <row r="9" spans="1:18" ht="13.5" thickBot="1">
      <c r="A9" s="748"/>
      <c r="B9" s="371" t="s">
        <v>334</v>
      </c>
      <c r="C9" s="371"/>
      <c r="D9" s="371"/>
      <c r="E9" s="371"/>
      <c r="F9" s="372"/>
      <c r="G9" s="735"/>
      <c r="H9" s="706"/>
      <c r="I9" s="707"/>
      <c r="K9" s="373" t="s">
        <v>79</v>
      </c>
      <c r="L9" s="739" t="s">
        <v>8</v>
      </c>
      <c r="M9" s="739"/>
      <c r="N9" s="739"/>
      <c r="O9" s="739"/>
      <c r="P9" s="739"/>
      <c r="Q9" s="775">
        <f>Q10+Q11+Q12+Q13</f>
        <v>0</v>
      </c>
      <c r="R9" s="776"/>
    </row>
    <row r="10" spans="1:18" ht="12.75">
      <c r="A10" s="746" t="s">
        <v>79</v>
      </c>
      <c r="B10" s="374" t="s">
        <v>115</v>
      </c>
      <c r="C10" s="375"/>
      <c r="D10" s="375"/>
      <c r="E10" s="375"/>
      <c r="F10" s="376"/>
      <c r="G10" s="711">
        <f>G11+G12+G13</f>
        <v>778</v>
      </c>
      <c r="H10" s="712"/>
      <c r="I10" s="713"/>
      <c r="K10" s="367"/>
      <c r="L10" s="742" t="s">
        <v>335</v>
      </c>
      <c r="M10" s="742"/>
      <c r="N10" s="742"/>
      <c r="O10" s="742"/>
      <c r="P10" s="742"/>
      <c r="Q10" s="715"/>
      <c r="R10" s="716"/>
    </row>
    <row r="11" spans="1:18" ht="12.75">
      <c r="A11" s="747"/>
      <c r="B11" s="377" t="s">
        <v>336</v>
      </c>
      <c r="C11" s="378"/>
      <c r="D11" s="378"/>
      <c r="E11" s="378"/>
      <c r="F11" s="379"/>
      <c r="G11" s="715"/>
      <c r="H11" s="715"/>
      <c r="I11" s="716"/>
      <c r="K11" s="367"/>
      <c r="L11" s="742" t="s">
        <v>337</v>
      </c>
      <c r="M11" s="742"/>
      <c r="N11" s="742"/>
      <c r="O11" s="742"/>
      <c r="P11" s="742"/>
      <c r="Q11" s="715"/>
      <c r="R11" s="716"/>
    </row>
    <row r="12" spans="1:18" ht="12.75">
      <c r="A12" s="747"/>
      <c r="B12" s="380" t="s">
        <v>338</v>
      </c>
      <c r="C12" s="378"/>
      <c r="D12" s="378"/>
      <c r="E12" s="378"/>
      <c r="F12" s="379"/>
      <c r="G12" s="715">
        <v>778</v>
      </c>
      <c r="H12" s="715"/>
      <c r="I12" s="716"/>
      <c r="K12" s="367"/>
      <c r="L12" s="742" t="s">
        <v>339</v>
      </c>
      <c r="M12" s="742"/>
      <c r="N12" s="742"/>
      <c r="O12" s="742"/>
      <c r="P12" s="742"/>
      <c r="Q12" s="715"/>
      <c r="R12" s="716"/>
    </row>
    <row r="13" spans="1:18" ht="13.5" thickBot="1">
      <c r="A13" s="748"/>
      <c r="B13" s="381" t="s">
        <v>340</v>
      </c>
      <c r="C13" s="382"/>
      <c r="D13" s="382"/>
      <c r="E13" s="382"/>
      <c r="F13" s="383"/>
      <c r="G13" s="744"/>
      <c r="H13" s="744"/>
      <c r="I13" s="745"/>
      <c r="K13" s="385"/>
      <c r="L13" s="743" t="s">
        <v>360</v>
      </c>
      <c r="M13" s="743"/>
      <c r="N13" s="743"/>
      <c r="O13" s="743"/>
      <c r="P13" s="743"/>
      <c r="Q13" s="744"/>
      <c r="R13" s="745"/>
    </row>
    <row r="14" spans="1:18" ht="13.5" thickBot="1">
      <c r="A14" s="746" t="s">
        <v>83</v>
      </c>
      <c r="B14" s="374" t="s">
        <v>342</v>
      </c>
      <c r="C14" s="374"/>
      <c r="D14" s="374"/>
      <c r="E14" s="374"/>
      <c r="F14" s="384"/>
      <c r="G14" s="711">
        <f>G15+G16+G17</f>
        <v>0</v>
      </c>
      <c r="H14" s="712"/>
      <c r="I14" s="713"/>
      <c r="K14" s="367"/>
      <c r="L14" s="398"/>
      <c r="M14" s="398"/>
      <c r="N14" s="398"/>
      <c r="O14" s="398"/>
      <c r="P14" s="398"/>
      <c r="Q14" s="369"/>
      <c r="R14" s="370"/>
    </row>
    <row r="15" spans="1:18" ht="13.5" thickBot="1">
      <c r="A15" s="747"/>
      <c r="B15" s="726" t="s">
        <v>344</v>
      </c>
      <c r="C15" s="727"/>
      <c r="D15" s="727"/>
      <c r="E15" s="727"/>
      <c r="F15" s="728"/>
      <c r="G15" s="752"/>
      <c r="H15" s="729"/>
      <c r="I15" s="730"/>
      <c r="K15" s="386" t="s">
        <v>83</v>
      </c>
      <c r="L15" s="764" t="s">
        <v>28</v>
      </c>
      <c r="M15" s="764"/>
      <c r="N15" s="764"/>
      <c r="O15" s="764"/>
      <c r="P15" s="764"/>
      <c r="Q15" s="765"/>
      <c r="R15" s="766"/>
    </row>
    <row r="16" spans="1:18" ht="13.5" thickBot="1">
      <c r="A16" s="747"/>
      <c r="B16" s="726" t="s">
        <v>345</v>
      </c>
      <c r="C16" s="727"/>
      <c r="D16" s="727"/>
      <c r="E16" s="727"/>
      <c r="F16" s="728"/>
      <c r="G16" s="752"/>
      <c r="H16" s="729"/>
      <c r="I16" s="730"/>
      <c r="K16" s="367"/>
      <c r="L16" s="398"/>
      <c r="M16" s="398"/>
      <c r="N16" s="398"/>
      <c r="O16" s="398"/>
      <c r="P16" s="398"/>
      <c r="Q16" s="369"/>
      <c r="R16" s="370"/>
    </row>
    <row r="17" spans="1:18" ht="13.5" thickBot="1">
      <c r="A17" s="748"/>
      <c r="B17" s="761" t="s">
        <v>346</v>
      </c>
      <c r="C17" s="762"/>
      <c r="D17" s="762"/>
      <c r="E17" s="762"/>
      <c r="F17" s="763"/>
      <c r="G17" s="735"/>
      <c r="H17" s="706"/>
      <c r="I17" s="707"/>
      <c r="K17" s="746" t="s">
        <v>85</v>
      </c>
      <c r="L17" s="739" t="s">
        <v>77</v>
      </c>
      <c r="M17" s="739"/>
      <c r="N17" s="739"/>
      <c r="O17" s="739"/>
      <c r="P17" s="739"/>
      <c r="Q17" s="740">
        <f>Q18+Q19</f>
        <v>0</v>
      </c>
      <c r="R17" s="741"/>
    </row>
    <row r="18" spans="1:18" ht="12.75">
      <c r="A18" s="708" t="s">
        <v>85</v>
      </c>
      <c r="B18" s="387" t="s">
        <v>215</v>
      </c>
      <c r="C18" s="375"/>
      <c r="D18" s="375"/>
      <c r="E18" s="375"/>
      <c r="F18" s="376"/>
      <c r="G18" s="711">
        <f>G19+G20</f>
        <v>100</v>
      </c>
      <c r="H18" s="712"/>
      <c r="I18" s="713"/>
      <c r="K18" s="747"/>
      <c r="L18" s="742" t="s">
        <v>349</v>
      </c>
      <c r="M18" s="742"/>
      <c r="N18" s="742"/>
      <c r="O18" s="742"/>
      <c r="P18" s="742"/>
      <c r="Q18" s="715"/>
      <c r="R18" s="716"/>
    </row>
    <row r="19" spans="1:18" ht="13.5" thickBot="1">
      <c r="A19" s="709"/>
      <c r="B19" s="726" t="s">
        <v>347</v>
      </c>
      <c r="C19" s="727"/>
      <c r="D19" s="727"/>
      <c r="E19" s="727"/>
      <c r="F19" s="728"/>
      <c r="G19" s="715">
        <v>100</v>
      </c>
      <c r="H19" s="715"/>
      <c r="I19" s="716"/>
      <c r="K19" s="748"/>
      <c r="L19" s="743" t="s">
        <v>351</v>
      </c>
      <c r="M19" s="743"/>
      <c r="N19" s="743"/>
      <c r="O19" s="743"/>
      <c r="P19" s="743"/>
      <c r="Q19" s="744"/>
      <c r="R19" s="745"/>
    </row>
    <row r="20" spans="1:18" ht="13.5" thickBot="1">
      <c r="A20" s="710"/>
      <c r="B20" s="756" t="s">
        <v>348</v>
      </c>
      <c r="C20" s="757"/>
      <c r="D20" s="757"/>
      <c r="E20" s="757"/>
      <c r="F20" s="758"/>
      <c r="G20" s="718"/>
      <c r="H20" s="718"/>
      <c r="I20" s="719"/>
      <c r="K20" s="367"/>
      <c r="L20" s="368"/>
      <c r="M20" s="368"/>
      <c r="N20" s="368"/>
      <c r="O20" s="368"/>
      <c r="P20" s="368"/>
      <c r="Q20" s="369"/>
      <c r="R20" s="370"/>
    </row>
    <row r="21" spans="1:18" ht="12.75">
      <c r="A21" s="746" t="s">
        <v>350</v>
      </c>
      <c r="B21" s="387" t="s">
        <v>209</v>
      </c>
      <c r="C21" s="375"/>
      <c r="D21" s="375"/>
      <c r="E21" s="375"/>
      <c r="F21" s="375"/>
      <c r="G21" s="711">
        <f>G22+G23</f>
        <v>19</v>
      </c>
      <c r="H21" s="712"/>
      <c r="I21" s="713"/>
      <c r="K21" s="746" t="s">
        <v>86</v>
      </c>
      <c r="L21" s="739" t="s">
        <v>48</v>
      </c>
      <c r="M21" s="739"/>
      <c r="N21" s="739"/>
      <c r="O21" s="739"/>
      <c r="P21" s="739"/>
      <c r="Q21" s="740">
        <f>Q22+Q23</f>
        <v>0</v>
      </c>
      <c r="R21" s="741"/>
    </row>
    <row r="22" spans="1:18" ht="12.75">
      <c r="A22" s="747"/>
      <c r="B22" s="749" t="s">
        <v>352</v>
      </c>
      <c r="C22" s="750"/>
      <c r="D22" s="750"/>
      <c r="E22" s="750"/>
      <c r="F22" s="751"/>
      <c r="G22" s="752">
        <v>19</v>
      </c>
      <c r="H22" s="729"/>
      <c r="I22" s="730"/>
      <c r="K22" s="747"/>
      <c r="L22" s="742" t="s">
        <v>349</v>
      </c>
      <c r="M22" s="742"/>
      <c r="N22" s="742"/>
      <c r="O22" s="742"/>
      <c r="P22" s="742"/>
      <c r="Q22" s="715"/>
      <c r="R22" s="716"/>
    </row>
    <row r="23" spans="1:18" ht="13.5" thickBot="1">
      <c r="A23" s="748"/>
      <c r="B23" s="753" t="s">
        <v>353</v>
      </c>
      <c r="C23" s="754"/>
      <c r="D23" s="754"/>
      <c r="E23" s="754"/>
      <c r="F23" s="755"/>
      <c r="G23" s="735"/>
      <c r="H23" s="706"/>
      <c r="I23" s="707"/>
      <c r="K23" s="748"/>
      <c r="L23" s="743" t="s">
        <v>351</v>
      </c>
      <c r="M23" s="743"/>
      <c r="N23" s="743"/>
      <c r="O23" s="743"/>
      <c r="P23" s="743"/>
      <c r="Q23" s="744"/>
      <c r="R23" s="745"/>
    </row>
    <row r="24" spans="1:18" ht="13.5" thickBot="1">
      <c r="A24" s="386" t="s">
        <v>88</v>
      </c>
      <c r="B24" s="399" t="s">
        <v>361</v>
      </c>
      <c r="C24" s="400"/>
      <c r="D24" s="400"/>
      <c r="E24" s="400"/>
      <c r="F24" s="400"/>
      <c r="G24" s="774"/>
      <c r="H24" s="704"/>
      <c r="I24" s="705"/>
      <c r="K24" s="367"/>
      <c r="L24" s="368"/>
      <c r="M24" s="368"/>
      <c r="N24" s="368"/>
      <c r="O24" s="368"/>
      <c r="P24" s="368"/>
      <c r="Q24" s="369"/>
      <c r="R24" s="370"/>
    </row>
    <row r="25" spans="1:18" ht="13.5" thickBot="1">
      <c r="A25" s="708" t="s">
        <v>97</v>
      </c>
      <c r="B25" s="720" t="s">
        <v>171</v>
      </c>
      <c r="C25" s="721"/>
      <c r="D25" s="721"/>
      <c r="E25" s="721"/>
      <c r="F25" s="722"/>
      <c r="G25" s="712">
        <f>G26+G27</f>
        <v>0</v>
      </c>
      <c r="H25" s="712"/>
      <c r="I25" s="713"/>
      <c r="K25" s="364" t="s">
        <v>88</v>
      </c>
      <c r="L25" s="731" t="s">
        <v>78</v>
      </c>
      <c r="M25" s="731"/>
      <c r="N25" s="731"/>
      <c r="O25" s="731"/>
      <c r="P25" s="731"/>
      <c r="Q25" s="704"/>
      <c r="R25" s="705"/>
    </row>
    <row r="26" spans="1:18" ht="12.75">
      <c r="A26" s="709"/>
      <c r="B26" s="726" t="s">
        <v>355</v>
      </c>
      <c r="C26" s="727"/>
      <c r="D26" s="727"/>
      <c r="E26" s="727"/>
      <c r="F26" s="728"/>
      <c r="G26" s="729"/>
      <c r="H26" s="729"/>
      <c r="I26" s="730"/>
      <c r="K26" s="367"/>
      <c r="L26" s="368"/>
      <c r="M26" s="368"/>
      <c r="N26" s="368"/>
      <c r="O26" s="368"/>
      <c r="P26" s="368"/>
      <c r="Q26" s="369"/>
      <c r="R26" s="370"/>
    </row>
    <row r="27" spans="1:18" ht="13.5" thickBot="1">
      <c r="A27" s="710"/>
      <c r="B27" s="732"/>
      <c r="C27" s="733"/>
      <c r="D27" s="733"/>
      <c r="E27" s="733"/>
      <c r="F27" s="734"/>
      <c r="G27" s="706"/>
      <c r="H27" s="706"/>
      <c r="I27" s="707"/>
      <c r="K27" s="367"/>
      <c r="L27" s="368"/>
      <c r="M27" s="368"/>
      <c r="N27" s="368"/>
      <c r="O27" s="368"/>
      <c r="P27" s="368"/>
      <c r="Q27" s="369"/>
      <c r="R27" s="370"/>
    </row>
    <row r="28" spans="1:18" ht="12.75">
      <c r="A28" s="708" t="s">
        <v>210</v>
      </c>
      <c r="B28" s="387" t="s">
        <v>129</v>
      </c>
      <c r="C28" s="375"/>
      <c r="D28" s="375"/>
      <c r="E28" s="375"/>
      <c r="F28" s="376"/>
      <c r="G28" s="711">
        <f>G29+G30</f>
        <v>104</v>
      </c>
      <c r="H28" s="712"/>
      <c r="I28" s="713"/>
      <c r="K28" s="367"/>
      <c r="L28" s="368"/>
      <c r="M28" s="368"/>
      <c r="N28" s="368"/>
      <c r="O28" s="368"/>
      <c r="P28" s="368"/>
      <c r="Q28" s="369"/>
      <c r="R28" s="370"/>
    </row>
    <row r="29" spans="1:18" ht="12.75">
      <c r="A29" s="709"/>
      <c r="B29" s="714" t="s">
        <v>356</v>
      </c>
      <c r="C29" s="714"/>
      <c r="D29" s="714"/>
      <c r="E29" s="714"/>
      <c r="F29" s="714"/>
      <c r="G29" s="715">
        <v>104</v>
      </c>
      <c r="H29" s="715"/>
      <c r="I29" s="716"/>
      <c r="K29" s="367"/>
      <c r="L29" s="368"/>
      <c r="M29" s="368"/>
      <c r="N29" s="368"/>
      <c r="O29" s="368"/>
      <c r="P29" s="368"/>
      <c r="Q29" s="369"/>
      <c r="R29" s="370"/>
    </row>
    <row r="30" spans="1:18" ht="13.5" thickBot="1">
      <c r="A30" s="710"/>
      <c r="B30" s="717" t="s">
        <v>357</v>
      </c>
      <c r="C30" s="717"/>
      <c r="D30" s="717"/>
      <c r="E30" s="717"/>
      <c r="F30" s="717"/>
      <c r="G30" s="718"/>
      <c r="H30" s="718"/>
      <c r="I30" s="719"/>
      <c r="K30" s="367"/>
      <c r="L30" s="368"/>
      <c r="M30" s="368"/>
      <c r="N30" s="368"/>
      <c r="O30" s="368"/>
      <c r="P30" s="368"/>
      <c r="Q30" s="369"/>
      <c r="R30" s="370"/>
    </row>
    <row r="31" spans="1:18" ht="13.5" thickBot="1">
      <c r="A31" s="386" t="s">
        <v>211</v>
      </c>
      <c r="B31" s="796" t="s">
        <v>212</v>
      </c>
      <c r="C31" s="731"/>
      <c r="D31" s="731"/>
      <c r="E31" s="731"/>
      <c r="F31" s="797"/>
      <c r="G31" s="774">
        <v>600</v>
      </c>
      <c r="H31" s="704"/>
      <c r="I31" s="705"/>
      <c r="K31" s="367"/>
      <c r="L31" s="368"/>
      <c r="M31" s="368"/>
      <c r="N31" s="368"/>
      <c r="O31" s="368"/>
      <c r="P31" s="368"/>
      <c r="Q31" s="369"/>
      <c r="R31" s="370"/>
    </row>
    <row r="32" spans="1:18" ht="13.5" thickBot="1">
      <c r="A32" s="390"/>
      <c r="B32" s="401"/>
      <c r="C32" s="401"/>
      <c r="D32" s="401"/>
      <c r="E32" s="401"/>
      <c r="F32" s="401"/>
      <c r="G32" s="402"/>
      <c r="H32" s="402"/>
      <c r="I32" s="403"/>
      <c r="K32" s="367"/>
      <c r="L32" s="368"/>
      <c r="M32" s="368"/>
      <c r="N32" s="368"/>
      <c r="O32" s="368"/>
      <c r="P32" s="368"/>
      <c r="Q32" s="369"/>
      <c r="R32" s="370"/>
    </row>
    <row r="33" spans="1:19" ht="13.5" thickBot="1">
      <c r="A33" s="700" t="s">
        <v>358</v>
      </c>
      <c r="B33" s="701"/>
      <c r="C33" s="701"/>
      <c r="D33" s="701"/>
      <c r="E33" s="701"/>
      <c r="F33" s="702"/>
      <c r="G33" s="703">
        <f>G7+G10+G14+G18+G21+G24+G25+G28+G31</f>
        <v>1783</v>
      </c>
      <c r="H33" s="704"/>
      <c r="I33" s="705"/>
      <c r="K33" s="700" t="s">
        <v>359</v>
      </c>
      <c r="L33" s="701"/>
      <c r="M33" s="701"/>
      <c r="N33" s="701"/>
      <c r="O33" s="701"/>
      <c r="P33" s="702"/>
      <c r="Q33" s="703">
        <f>Q7+Q9+Q15+Q17+Q21+Q25</f>
        <v>1783</v>
      </c>
      <c r="R33" s="705"/>
      <c r="S33" s="396"/>
    </row>
    <row r="34" spans="7:18" ht="12.75">
      <c r="G34" s="397"/>
      <c r="H34" s="397"/>
      <c r="I34" s="397"/>
      <c r="Q34" s="397"/>
      <c r="R34" s="397"/>
    </row>
    <row r="35" spans="7:9" ht="12.75">
      <c r="G35" s="397"/>
      <c r="H35" s="397"/>
      <c r="I35" s="397"/>
    </row>
    <row r="36" spans="7:9" ht="12.75">
      <c r="G36" s="397"/>
      <c r="H36" s="397"/>
      <c r="I36" s="397"/>
    </row>
    <row r="37" spans="7:9" ht="12.75">
      <c r="G37" s="397"/>
      <c r="H37" s="397"/>
      <c r="I37" s="397"/>
    </row>
    <row r="38" spans="7:9" ht="12.75">
      <c r="G38" s="397"/>
      <c r="H38" s="397"/>
      <c r="I38" s="397"/>
    </row>
    <row r="39" spans="7:9" ht="12.75">
      <c r="G39" s="397"/>
      <c r="H39" s="397"/>
      <c r="I39" s="397"/>
    </row>
    <row r="40" spans="7:9" ht="12.75">
      <c r="G40" s="397"/>
      <c r="H40" s="397"/>
      <c r="I40" s="397"/>
    </row>
    <row r="41" spans="7:9" ht="12.75">
      <c r="G41" s="397"/>
      <c r="H41" s="397"/>
      <c r="I41" s="397"/>
    </row>
    <row r="42" spans="7:9" ht="12.75">
      <c r="G42" s="397"/>
      <c r="H42" s="397"/>
      <c r="I42" s="397"/>
    </row>
    <row r="43" spans="7:9" ht="12.75">
      <c r="G43" s="397"/>
      <c r="H43" s="397"/>
      <c r="I43" s="397"/>
    </row>
    <row r="44" spans="7:9" ht="12.75">
      <c r="G44" s="397"/>
      <c r="H44" s="397"/>
      <c r="I44" s="397"/>
    </row>
    <row r="45" spans="7:9" ht="12.75">
      <c r="G45" s="397"/>
      <c r="H45" s="397"/>
      <c r="I45" s="397"/>
    </row>
    <row r="46" spans="7:9" ht="12.75">
      <c r="G46" s="397"/>
      <c r="H46" s="397"/>
      <c r="I46" s="397"/>
    </row>
    <row r="47" spans="7:9" ht="12.75">
      <c r="G47" s="397"/>
      <c r="H47" s="397"/>
      <c r="I47" s="397"/>
    </row>
    <row r="48" spans="7:9" ht="12.75">
      <c r="G48" s="397"/>
      <c r="H48" s="397"/>
      <c r="I48" s="397"/>
    </row>
    <row r="49" spans="7:9" ht="12.75">
      <c r="G49" s="397"/>
      <c r="H49" s="397"/>
      <c r="I49" s="397"/>
    </row>
    <row r="50" spans="7:9" ht="12.75">
      <c r="G50" s="397"/>
      <c r="H50" s="397"/>
      <c r="I50" s="397"/>
    </row>
    <row r="51" spans="7:9" ht="12.75">
      <c r="G51" s="397"/>
      <c r="H51" s="397"/>
      <c r="I51" s="397"/>
    </row>
    <row r="52" spans="7:9" ht="12.75">
      <c r="G52" s="397"/>
      <c r="H52" s="397"/>
      <c r="I52" s="397"/>
    </row>
    <row r="53" spans="7:9" ht="12.75">
      <c r="G53" s="397"/>
      <c r="H53" s="397"/>
      <c r="I53" s="397"/>
    </row>
    <row r="54" spans="7:9" ht="12.75">
      <c r="G54" s="397"/>
      <c r="H54" s="397"/>
      <c r="I54" s="397"/>
    </row>
    <row r="55" spans="7:9" ht="12.75">
      <c r="G55" s="397"/>
      <c r="H55" s="397"/>
      <c r="I55" s="397"/>
    </row>
    <row r="56" spans="7:9" ht="12.75">
      <c r="G56" s="397"/>
      <c r="H56" s="397"/>
      <c r="I56" s="397"/>
    </row>
    <row r="57" spans="7:9" ht="12.75">
      <c r="G57" s="397"/>
      <c r="H57" s="397"/>
      <c r="I57" s="397"/>
    </row>
    <row r="58" spans="7:9" ht="12.75">
      <c r="G58" s="397"/>
      <c r="H58" s="397"/>
      <c r="I58" s="397"/>
    </row>
    <row r="59" spans="7:9" ht="12.75">
      <c r="G59" s="397"/>
      <c r="H59" s="397"/>
      <c r="I59" s="397"/>
    </row>
    <row r="60" spans="7:9" ht="12.75">
      <c r="G60" s="397"/>
      <c r="H60" s="397"/>
      <c r="I60" s="397"/>
    </row>
  </sheetData>
  <sheetProtection/>
  <mergeCells count="87">
    <mergeCell ref="A2:R2"/>
    <mergeCell ref="A3:R3"/>
    <mergeCell ref="A4:F5"/>
    <mergeCell ref="G4:I4"/>
    <mergeCell ref="K4:P5"/>
    <mergeCell ref="Q4:R4"/>
    <mergeCell ref="G5:I5"/>
    <mergeCell ref="Q5:R5"/>
    <mergeCell ref="A7:A9"/>
    <mergeCell ref="G7:I7"/>
    <mergeCell ref="L7:P7"/>
    <mergeCell ref="Q7:R7"/>
    <mergeCell ref="G8:I8"/>
    <mergeCell ref="G9:I9"/>
    <mergeCell ref="L9:P9"/>
    <mergeCell ref="Q9:R9"/>
    <mergeCell ref="A10:A13"/>
    <mergeCell ref="G10:I10"/>
    <mergeCell ref="L10:P10"/>
    <mergeCell ref="Q10:R10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A14:A17"/>
    <mergeCell ref="G14:I14"/>
    <mergeCell ref="B15:F15"/>
    <mergeCell ref="G15:I15"/>
    <mergeCell ref="L15:P15"/>
    <mergeCell ref="Q15:R15"/>
    <mergeCell ref="B16:F16"/>
    <mergeCell ref="G16:I16"/>
    <mergeCell ref="B17:F17"/>
    <mergeCell ref="G17:I17"/>
    <mergeCell ref="K17:K19"/>
    <mergeCell ref="L17:P17"/>
    <mergeCell ref="Q17:R17"/>
    <mergeCell ref="A18:A20"/>
    <mergeCell ref="G18:I18"/>
    <mergeCell ref="L18:P18"/>
    <mergeCell ref="Q18:R18"/>
    <mergeCell ref="B19:F19"/>
    <mergeCell ref="G19:I19"/>
    <mergeCell ref="L19:P19"/>
    <mergeCell ref="Q19:R19"/>
    <mergeCell ref="B20:F20"/>
    <mergeCell ref="G20:I20"/>
    <mergeCell ref="A21:A23"/>
    <mergeCell ref="G21:I21"/>
    <mergeCell ref="K21:K23"/>
    <mergeCell ref="L21:P21"/>
    <mergeCell ref="Q21:R21"/>
    <mergeCell ref="B22:F22"/>
    <mergeCell ref="G22:I22"/>
    <mergeCell ref="L22:P22"/>
    <mergeCell ref="Q22:R22"/>
    <mergeCell ref="B23:F23"/>
    <mergeCell ref="G23:I23"/>
    <mergeCell ref="L23:P23"/>
    <mergeCell ref="Q23:R23"/>
    <mergeCell ref="G24:I24"/>
    <mergeCell ref="A25:A27"/>
    <mergeCell ref="B25:F25"/>
    <mergeCell ref="G25:I25"/>
    <mergeCell ref="L25:P25"/>
    <mergeCell ref="Q25:R25"/>
    <mergeCell ref="B26:F26"/>
    <mergeCell ref="G26:I26"/>
    <mergeCell ref="B27:F27"/>
    <mergeCell ref="G27:I27"/>
    <mergeCell ref="A28:A30"/>
    <mergeCell ref="G28:I28"/>
    <mergeCell ref="B29:F29"/>
    <mergeCell ref="G29:I29"/>
    <mergeCell ref="B30:F30"/>
    <mergeCell ref="G30:I30"/>
    <mergeCell ref="B31:F31"/>
    <mergeCell ref="G31:I31"/>
    <mergeCell ref="A33:F33"/>
    <mergeCell ref="G33:I33"/>
    <mergeCell ref="K33:P33"/>
    <mergeCell ref="Q33:R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&amp;C4. sz. melléklet
a 22/2009. (VIII.28.) Ök. rendelethez&amp;R
4. sz. melléklet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60"/>
  <sheetViews>
    <sheetView view="pageBreakPreview"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6.140625" style="348" customWidth="1"/>
    <col min="2" max="2" width="5.7109375" style="347" customWidth="1"/>
    <col min="3" max="3" width="6.57421875" style="347" customWidth="1"/>
    <col min="4" max="5" width="9.140625" style="347" customWidth="1"/>
    <col min="6" max="6" width="9.28125" style="347" customWidth="1"/>
    <col min="7" max="7" width="4.7109375" style="347" customWidth="1"/>
    <col min="8" max="8" width="6.8515625" style="347" customWidth="1"/>
    <col min="9" max="9" width="4.8515625" style="347" customWidth="1"/>
    <col min="10" max="10" width="2.7109375" style="348" customWidth="1"/>
    <col min="11" max="11" width="6.28125" style="348" customWidth="1"/>
    <col min="12" max="12" width="7.140625" style="349" customWidth="1"/>
    <col min="13" max="13" width="4.28125" style="349" customWidth="1"/>
    <col min="14" max="14" width="9.140625" style="349" customWidth="1"/>
    <col min="15" max="15" width="9.140625" style="350" customWidth="1"/>
    <col min="16" max="16" width="11.28125" style="349" customWidth="1"/>
    <col min="17" max="17" width="8.421875" style="347" customWidth="1"/>
    <col min="18" max="18" width="7.8515625" style="347" customWidth="1"/>
    <col min="19" max="16384" width="9.140625" style="347" customWidth="1"/>
  </cols>
  <sheetData>
    <row r="2" spans="1:18" ht="15">
      <c r="A2" s="777" t="s">
        <v>520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</row>
    <row r="3" spans="1:18" ht="16.5" thickBot="1">
      <c r="A3" s="778"/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779"/>
      <c r="O3" s="779"/>
      <c r="P3" s="779"/>
      <c r="Q3" s="779"/>
      <c r="R3" s="779"/>
    </row>
    <row r="4" spans="1:18" s="352" customFormat="1" ht="12.75">
      <c r="A4" s="781" t="s">
        <v>327</v>
      </c>
      <c r="B4" s="782"/>
      <c r="C4" s="782"/>
      <c r="D4" s="782"/>
      <c r="E4" s="782"/>
      <c r="F4" s="783"/>
      <c r="G4" s="787" t="s">
        <v>328</v>
      </c>
      <c r="H4" s="788"/>
      <c r="I4" s="789"/>
      <c r="J4" s="351"/>
      <c r="K4" s="781" t="s">
        <v>329</v>
      </c>
      <c r="L4" s="782"/>
      <c r="M4" s="782"/>
      <c r="N4" s="782"/>
      <c r="O4" s="782"/>
      <c r="P4" s="783"/>
      <c r="Q4" s="787" t="s">
        <v>328</v>
      </c>
      <c r="R4" s="789"/>
    </row>
    <row r="5" spans="1:18" s="352" customFormat="1" ht="13.5" thickBot="1">
      <c r="A5" s="784"/>
      <c r="B5" s="785"/>
      <c r="C5" s="785"/>
      <c r="D5" s="785"/>
      <c r="E5" s="785"/>
      <c r="F5" s="786"/>
      <c r="G5" s="793" t="s">
        <v>330</v>
      </c>
      <c r="H5" s="794"/>
      <c r="I5" s="795"/>
      <c r="J5" s="351"/>
      <c r="K5" s="790"/>
      <c r="L5" s="791"/>
      <c r="M5" s="791"/>
      <c r="N5" s="791"/>
      <c r="O5" s="791"/>
      <c r="P5" s="792"/>
      <c r="Q5" s="793" t="s">
        <v>330</v>
      </c>
      <c r="R5" s="795"/>
    </row>
    <row r="6" spans="1:18" s="352" customFormat="1" ht="13.5" thickBot="1">
      <c r="A6" s="353"/>
      <c r="B6" s="354"/>
      <c r="C6" s="354"/>
      <c r="D6" s="354"/>
      <c r="E6" s="354"/>
      <c r="F6" s="354"/>
      <c r="G6" s="355"/>
      <c r="H6" s="355"/>
      <c r="I6" s="356"/>
      <c r="J6" s="355"/>
      <c r="K6" s="357"/>
      <c r="L6" s="358"/>
      <c r="M6" s="358"/>
      <c r="N6" s="358"/>
      <c r="O6" s="358"/>
      <c r="P6" s="358"/>
      <c r="Q6" s="359"/>
      <c r="R6" s="360"/>
    </row>
    <row r="7" spans="1:18" s="352" customFormat="1" ht="13.5" thickBot="1">
      <c r="A7" s="746" t="s">
        <v>331</v>
      </c>
      <c r="B7" s="361" t="s">
        <v>332</v>
      </c>
      <c r="C7" s="361"/>
      <c r="D7" s="362"/>
      <c r="E7" s="362"/>
      <c r="F7" s="363"/>
      <c r="G7" s="771">
        <f>G8+G9</f>
        <v>20</v>
      </c>
      <c r="H7" s="772"/>
      <c r="I7" s="773"/>
      <c r="J7" s="355"/>
      <c r="K7" s="364" t="s">
        <v>0</v>
      </c>
      <c r="L7" s="731" t="s">
        <v>4</v>
      </c>
      <c r="M7" s="731"/>
      <c r="N7" s="731"/>
      <c r="O7" s="731"/>
      <c r="P7" s="731"/>
      <c r="Q7" s="703">
        <v>1243</v>
      </c>
      <c r="R7" s="705"/>
    </row>
    <row r="8" spans="1:18" ht="13.5" thickBot="1">
      <c r="A8" s="747"/>
      <c r="B8" s="365" t="s">
        <v>333</v>
      </c>
      <c r="C8" s="365"/>
      <c r="D8" s="365"/>
      <c r="E8" s="365"/>
      <c r="F8" s="366"/>
      <c r="G8" s="752">
        <v>20</v>
      </c>
      <c r="H8" s="729"/>
      <c r="I8" s="730"/>
      <c r="K8" s="367"/>
      <c r="L8" s="368"/>
      <c r="M8" s="368"/>
      <c r="N8" s="368"/>
      <c r="O8" s="368"/>
      <c r="P8" s="368"/>
      <c r="Q8" s="369"/>
      <c r="R8" s="370"/>
    </row>
    <row r="9" spans="1:18" ht="13.5" thickBot="1">
      <c r="A9" s="748"/>
      <c r="B9" s="371" t="s">
        <v>334</v>
      </c>
      <c r="C9" s="371"/>
      <c r="D9" s="371"/>
      <c r="E9" s="371"/>
      <c r="F9" s="372"/>
      <c r="G9" s="735"/>
      <c r="H9" s="706"/>
      <c r="I9" s="707"/>
      <c r="K9" s="373" t="s">
        <v>79</v>
      </c>
      <c r="L9" s="739" t="s">
        <v>8</v>
      </c>
      <c r="M9" s="739"/>
      <c r="N9" s="739"/>
      <c r="O9" s="739"/>
      <c r="P9" s="739"/>
      <c r="Q9" s="775">
        <f>Q10+Q11+Q12+Q13</f>
        <v>0</v>
      </c>
      <c r="R9" s="776"/>
    </row>
    <row r="10" spans="1:18" ht="12.75">
      <c r="A10" s="746" t="s">
        <v>79</v>
      </c>
      <c r="B10" s="374" t="s">
        <v>115</v>
      </c>
      <c r="C10" s="375"/>
      <c r="D10" s="375"/>
      <c r="E10" s="375"/>
      <c r="F10" s="376"/>
      <c r="G10" s="711">
        <f>G11+G12+G13</f>
        <v>685</v>
      </c>
      <c r="H10" s="712"/>
      <c r="I10" s="713"/>
      <c r="K10" s="367"/>
      <c r="L10" s="742" t="s">
        <v>335</v>
      </c>
      <c r="M10" s="742"/>
      <c r="N10" s="742"/>
      <c r="O10" s="742"/>
      <c r="P10" s="742"/>
      <c r="Q10" s="715"/>
      <c r="R10" s="716"/>
    </row>
    <row r="11" spans="1:18" ht="12.75">
      <c r="A11" s="747"/>
      <c r="B11" s="377" t="s">
        <v>336</v>
      </c>
      <c r="C11" s="378"/>
      <c r="D11" s="378"/>
      <c r="E11" s="378"/>
      <c r="F11" s="379"/>
      <c r="G11" s="715"/>
      <c r="H11" s="715"/>
      <c r="I11" s="716"/>
      <c r="K11" s="367"/>
      <c r="L11" s="742" t="s">
        <v>337</v>
      </c>
      <c r="M11" s="742"/>
      <c r="N11" s="742"/>
      <c r="O11" s="742"/>
      <c r="P11" s="742"/>
      <c r="Q11" s="715"/>
      <c r="R11" s="716"/>
    </row>
    <row r="12" spans="1:18" ht="12.75">
      <c r="A12" s="747"/>
      <c r="B12" s="380" t="s">
        <v>338</v>
      </c>
      <c r="C12" s="378"/>
      <c r="D12" s="378"/>
      <c r="E12" s="378"/>
      <c r="F12" s="379"/>
      <c r="G12" s="715">
        <v>685</v>
      </c>
      <c r="H12" s="715"/>
      <c r="I12" s="716"/>
      <c r="K12" s="367"/>
      <c r="L12" s="742" t="s">
        <v>339</v>
      </c>
      <c r="M12" s="742"/>
      <c r="N12" s="742"/>
      <c r="O12" s="742"/>
      <c r="P12" s="742"/>
      <c r="Q12" s="715"/>
      <c r="R12" s="716"/>
    </row>
    <row r="13" spans="1:18" ht="13.5" thickBot="1">
      <c r="A13" s="748"/>
      <c r="B13" s="381" t="s">
        <v>340</v>
      </c>
      <c r="C13" s="382"/>
      <c r="D13" s="382"/>
      <c r="E13" s="382"/>
      <c r="F13" s="383"/>
      <c r="G13" s="744"/>
      <c r="H13" s="744"/>
      <c r="I13" s="745"/>
      <c r="K13" s="385"/>
      <c r="L13" s="743" t="s">
        <v>360</v>
      </c>
      <c r="M13" s="743"/>
      <c r="N13" s="743"/>
      <c r="O13" s="743"/>
      <c r="P13" s="743"/>
      <c r="Q13" s="744"/>
      <c r="R13" s="745"/>
    </row>
    <row r="14" spans="1:18" ht="13.5" thickBot="1">
      <c r="A14" s="746" t="s">
        <v>83</v>
      </c>
      <c r="B14" s="374" t="s">
        <v>342</v>
      </c>
      <c r="C14" s="374"/>
      <c r="D14" s="374"/>
      <c r="E14" s="374"/>
      <c r="F14" s="384"/>
      <c r="G14" s="711">
        <f>G15+G16+G17</f>
        <v>0</v>
      </c>
      <c r="H14" s="712"/>
      <c r="I14" s="713"/>
      <c r="K14" s="367"/>
      <c r="L14" s="398"/>
      <c r="M14" s="398"/>
      <c r="N14" s="398"/>
      <c r="O14" s="398"/>
      <c r="P14" s="398"/>
      <c r="Q14" s="369"/>
      <c r="R14" s="370"/>
    </row>
    <row r="15" spans="1:18" ht="13.5" thickBot="1">
      <c r="A15" s="747"/>
      <c r="B15" s="726" t="s">
        <v>344</v>
      </c>
      <c r="C15" s="727"/>
      <c r="D15" s="727"/>
      <c r="E15" s="727"/>
      <c r="F15" s="728"/>
      <c r="G15" s="752"/>
      <c r="H15" s="729"/>
      <c r="I15" s="730"/>
      <c r="K15" s="386" t="s">
        <v>83</v>
      </c>
      <c r="L15" s="764" t="s">
        <v>28</v>
      </c>
      <c r="M15" s="764"/>
      <c r="N15" s="764"/>
      <c r="O15" s="764"/>
      <c r="P15" s="764"/>
      <c r="Q15" s="765"/>
      <c r="R15" s="766"/>
    </row>
    <row r="16" spans="1:18" ht="13.5" thickBot="1">
      <c r="A16" s="747"/>
      <c r="B16" s="726" t="s">
        <v>345</v>
      </c>
      <c r="C16" s="727"/>
      <c r="D16" s="727"/>
      <c r="E16" s="727"/>
      <c r="F16" s="728"/>
      <c r="G16" s="752"/>
      <c r="H16" s="729"/>
      <c r="I16" s="730"/>
      <c r="K16" s="367"/>
      <c r="L16" s="398"/>
      <c r="M16" s="398"/>
      <c r="N16" s="398"/>
      <c r="O16" s="398"/>
      <c r="P16" s="398"/>
      <c r="Q16" s="369"/>
      <c r="R16" s="370"/>
    </row>
    <row r="17" spans="1:18" ht="13.5" thickBot="1">
      <c r="A17" s="748"/>
      <c r="B17" s="761" t="s">
        <v>346</v>
      </c>
      <c r="C17" s="762"/>
      <c r="D17" s="762"/>
      <c r="E17" s="762"/>
      <c r="F17" s="763"/>
      <c r="G17" s="735"/>
      <c r="H17" s="706"/>
      <c r="I17" s="707"/>
      <c r="K17" s="746" t="s">
        <v>85</v>
      </c>
      <c r="L17" s="739" t="s">
        <v>77</v>
      </c>
      <c r="M17" s="739"/>
      <c r="N17" s="739"/>
      <c r="O17" s="739"/>
      <c r="P17" s="739"/>
      <c r="Q17" s="740">
        <f>Q18+Q19</f>
        <v>0</v>
      </c>
      <c r="R17" s="741"/>
    </row>
    <row r="18" spans="1:18" ht="12.75">
      <c r="A18" s="708" t="s">
        <v>85</v>
      </c>
      <c r="B18" s="387" t="s">
        <v>215</v>
      </c>
      <c r="C18" s="375"/>
      <c r="D18" s="375"/>
      <c r="E18" s="375"/>
      <c r="F18" s="376"/>
      <c r="G18" s="711">
        <f>G19+G20</f>
        <v>0</v>
      </c>
      <c r="H18" s="712"/>
      <c r="I18" s="713"/>
      <c r="K18" s="747"/>
      <c r="L18" s="742" t="s">
        <v>349</v>
      </c>
      <c r="M18" s="742"/>
      <c r="N18" s="742"/>
      <c r="O18" s="742"/>
      <c r="P18" s="742"/>
      <c r="Q18" s="715"/>
      <c r="R18" s="716"/>
    </row>
    <row r="19" spans="1:18" ht="13.5" thickBot="1">
      <c r="A19" s="709"/>
      <c r="B19" s="726" t="s">
        <v>347</v>
      </c>
      <c r="C19" s="727"/>
      <c r="D19" s="727"/>
      <c r="E19" s="727"/>
      <c r="F19" s="728"/>
      <c r="G19" s="715"/>
      <c r="H19" s="715"/>
      <c r="I19" s="716"/>
      <c r="K19" s="748"/>
      <c r="L19" s="743" t="s">
        <v>351</v>
      </c>
      <c r="M19" s="743"/>
      <c r="N19" s="743"/>
      <c r="O19" s="743"/>
      <c r="P19" s="743"/>
      <c r="Q19" s="744"/>
      <c r="R19" s="745"/>
    </row>
    <row r="20" spans="1:18" ht="13.5" thickBot="1">
      <c r="A20" s="710"/>
      <c r="B20" s="756" t="s">
        <v>348</v>
      </c>
      <c r="C20" s="757"/>
      <c r="D20" s="757"/>
      <c r="E20" s="757"/>
      <c r="F20" s="758"/>
      <c r="G20" s="718"/>
      <c r="H20" s="718"/>
      <c r="I20" s="719"/>
      <c r="K20" s="367"/>
      <c r="L20" s="368"/>
      <c r="M20" s="368"/>
      <c r="N20" s="368"/>
      <c r="O20" s="368"/>
      <c r="P20" s="368"/>
      <c r="Q20" s="369"/>
      <c r="R20" s="370"/>
    </row>
    <row r="21" spans="1:18" ht="12.75">
      <c r="A21" s="746" t="s">
        <v>350</v>
      </c>
      <c r="B21" s="387" t="s">
        <v>209</v>
      </c>
      <c r="C21" s="375"/>
      <c r="D21" s="375"/>
      <c r="E21" s="375"/>
      <c r="F21" s="375"/>
      <c r="G21" s="711">
        <f>G22+G23</f>
        <v>0</v>
      </c>
      <c r="H21" s="712"/>
      <c r="I21" s="713"/>
      <c r="K21" s="746" t="s">
        <v>86</v>
      </c>
      <c r="L21" s="739" t="s">
        <v>48</v>
      </c>
      <c r="M21" s="739"/>
      <c r="N21" s="739"/>
      <c r="O21" s="739"/>
      <c r="P21" s="739"/>
      <c r="Q21" s="740">
        <f>Q22+Q23</f>
        <v>0</v>
      </c>
      <c r="R21" s="741"/>
    </row>
    <row r="22" spans="1:18" ht="12.75">
      <c r="A22" s="747"/>
      <c r="B22" s="749" t="s">
        <v>352</v>
      </c>
      <c r="C22" s="750"/>
      <c r="D22" s="750"/>
      <c r="E22" s="750"/>
      <c r="F22" s="751"/>
      <c r="G22" s="752"/>
      <c r="H22" s="729"/>
      <c r="I22" s="730"/>
      <c r="K22" s="747"/>
      <c r="L22" s="742" t="s">
        <v>349</v>
      </c>
      <c r="M22" s="742"/>
      <c r="N22" s="742"/>
      <c r="O22" s="742"/>
      <c r="P22" s="742"/>
      <c r="Q22" s="715"/>
      <c r="R22" s="716"/>
    </row>
    <row r="23" spans="1:18" ht="13.5" thickBot="1">
      <c r="A23" s="748"/>
      <c r="B23" s="753" t="s">
        <v>353</v>
      </c>
      <c r="C23" s="754"/>
      <c r="D23" s="754"/>
      <c r="E23" s="754"/>
      <c r="F23" s="755"/>
      <c r="G23" s="735"/>
      <c r="H23" s="706"/>
      <c r="I23" s="707"/>
      <c r="K23" s="748"/>
      <c r="L23" s="743" t="s">
        <v>351</v>
      </c>
      <c r="M23" s="743"/>
      <c r="N23" s="743"/>
      <c r="O23" s="743"/>
      <c r="P23" s="743"/>
      <c r="Q23" s="744"/>
      <c r="R23" s="745"/>
    </row>
    <row r="24" spans="1:18" ht="13.5" thickBot="1">
      <c r="A24" s="386" t="s">
        <v>88</v>
      </c>
      <c r="B24" s="399" t="s">
        <v>361</v>
      </c>
      <c r="C24" s="400"/>
      <c r="D24" s="400"/>
      <c r="E24" s="400"/>
      <c r="F24" s="400"/>
      <c r="G24" s="774"/>
      <c r="H24" s="704"/>
      <c r="I24" s="705"/>
      <c r="K24" s="367"/>
      <c r="L24" s="368"/>
      <c r="M24" s="368"/>
      <c r="N24" s="368"/>
      <c r="O24" s="368"/>
      <c r="P24" s="368"/>
      <c r="Q24" s="369"/>
      <c r="R24" s="370"/>
    </row>
    <row r="25" spans="1:18" ht="13.5" thickBot="1">
      <c r="A25" s="708" t="s">
        <v>97</v>
      </c>
      <c r="B25" s="720" t="s">
        <v>171</v>
      </c>
      <c r="C25" s="721"/>
      <c r="D25" s="721"/>
      <c r="E25" s="721"/>
      <c r="F25" s="722"/>
      <c r="G25" s="712">
        <f>G26+G27</f>
        <v>0</v>
      </c>
      <c r="H25" s="712"/>
      <c r="I25" s="713"/>
      <c r="K25" s="364" t="s">
        <v>88</v>
      </c>
      <c r="L25" s="731" t="s">
        <v>78</v>
      </c>
      <c r="M25" s="731"/>
      <c r="N25" s="731"/>
      <c r="O25" s="731"/>
      <c r="P25" s="731"/>
      <c r="Q25" s="704"/>
      <c r="R25" s="705"/>
    </row>
    <row r="26" spans="1:18" ht="12.75">
      <c r="A26" s="709"/>
      <c r="B26" s="726" t="s">
        <v>355</v>
      </c>
      <c r="C26" s="727"/>
      <c r="D26" s="727"/>
      <c r="E26" s="727"/>
      <c r="F26" s="728"/>
      <c r="G26" s="729"/>
      <c r="H26" s="729"/>
      <c r="I26" s="730"/>
      <c r="K26" s="367"/>
      <c r="L26" s="368"/>
      <c r="M26" s="368"/>
      <c r="N26" s="368"/>
      <c r="O26" s="368"/>
      <c r="P26" s="368"/>
      <c r="Q26" s="369"/>
      <c r="R26" s="370"/>
    </row>
    <row r="27" spans="1:18" ht="13.5" thickBot="1">
      <c r="A27" s="710"/>
      <c r="B27" s="732"/>
      <c r="C27" s="733"/>
      <c r="D27" s="733"/>
      <c r="E27" s="733"/>
      <c r="F27" s="734"/>
      <c r="G27" s="706"/>
      <c r="H27" s="706"/>
      <c r="I27" s="707"/>
      <c r="K27" s="367"/>
      <c r="L27" s="368"/>
      <c r="M27" s="368"/>
      <c r="N27" s="368"/>
      <c r="O27" s="368"/>
      <c r="P27" s="368"/>
      <c r="Q27" s="369"/>
      <c r="R27" s="370"/>
    </row>
    <row r="28" spans="1:18" ht="12.75">
      <c r="A28" s="708" t="s">
        <v>210</v>
      </c>
      <c r="B28" s="387" t="s">
        <v>129</v>
      </c>
      <c r="C28" s="375"/>
      <c r="D28" s="375"/>
      <c r="E28" s="375"/>
      <c r="F28" s="376"/>
      <c r="G28" s="711">
        <f>G29+G30</f>
        <v>338</v>
      </c>
      <c r="H28" s="712"/>
      <c r="I28" s="713"/>
      <c r="K28" s="367"/>
      <c r="L28" s="368"/>
      <c r="M28" s="368"/>
      <c r="N28" s="368"/>
      <c r="O28" s="368"/>
      <c r="P28" s="368"/>
      <c r="Q28" s="369"/>
      <c r="R28" s="370"/>
    </row>
    <row r="29" spans="1:18" ht="12.75">
      <c r="A29" s="709"/>
      <c r="B29" s="714" t="s">
        <v>356</v>
      </c>
      <c r="C29" s="714"/>
      <c r="D29" s="714"/>
      <c r="E29" s="714"/>
      <c r="F29" s="714"/>
      <c r="G29" s="715">
        <v>338</v>
      </c>
      <c r="H29" s="715"/>
      <c r="I29" s="716"/>
      <c r="K29" s="367"/>
      <c r="L29" s="368"/>
      <c r="M29" s="368"/>
      <c r="N29" s="368"/>
      <c r="O29" s="368"/>
      <c r="P29" s="368"/>
      <c r="Q29" s="369"/>
      <c r="R29" s="370"/>
    </row>
    <row r="30" spans="1:18" ht="13.5" thickBot="1">
      <c r="A30" s="710"/>
      <c r="B30" s="717" t="s">
        <v>357</v>
      </c>
      <c r="C30" s="717"/>
      <c r="D30" s="717"/>
      <c r="E30" s="717"/>
      <c r="F30" s="717"/>
      <c r="G30" s="718"/>
      <c r="H30" s="718"/>
      <c r="I30" s="719"/>
      <c r="K30" s="367"/>
      <c r="L30" s="368"/>
      <c r="M30" s="368"/>
      <c r="N30" s="368"/>
      <c r="O30" s="368"/>
      <c r="P30" s="368"/>
      <c r="Q30" s="369"/>
      <c r="R30" s="370"/>
    </row>
    <row r="31" spans="1:18" ht="13.5" thickBot="1">
      <c r="A31" s="386" t="s">
        <v>211</v>
      </c>
      <c r="B31" s="796" t="s">
        <v>212</v>
      </c>
      <c r="C31" s="731"/>
      <c r="D31" s="731"/>
      <c r="E31" s="731"/>
      <c r="F31" s="797"/>
      <c r="G31" s="774">
        <v>200</v>
      </c>
      <c r="H31" s="704"/>
      <c r="I31" s="705"/>
      <c r="K31" s="367"/>
      <c r="L31" s="368"/>
      <c r="M31" s="368"/>
      <c r="N31" s="368"/>
      <c r="O31" s="368"/>
      <c r="P31" s="368"/>
      <c r="Q31" s="369"/>
      <c r="R31" s="370"/>
    </row>
    <row r="32" spans="1:18" ht="13.5" thickBot="1">
      <c r="A32" s="390"/>
      <c r="B32" s="401"/>
      <c r="C32" s="401"/>
      <c r="D32" s="401"/>
      <c r="E32" s="401"/>
      <c r="F32" s="401"/>
      <c r="G32" s="402"/>
      <c r="H32" s="402"/>
      <c r="I32" s="403"/>
      <c r="K32" s="367"/>
      <c r="L32" s="368"/>
      <c r="M32" s="368"/>
      <c r="N32" s="368"/>
      <c r="O32" s="368"/>
      <c r="P32" s="368"/>
      <c r="Q32" s="369"/>
      <c r="R32" s="370"/>
    </row>
    <row r="33" spans="1:19" ht="13.5" thickBot="1">
      <c r="A33" s="700" t="s">
        <v>358</v>
      </c>
      <c r="B33" s="701"/>
      <c r="C33" s="701"/>
      <c r="D33" s="701"/>
      <c r="E33" s="701"/>
      <c r="F33" s="702"/>
      <c r="G33" s="703">
        <f>G7+G10+G14+G18+G21+G24+G25+G28+G31</f>
        <v>1243</v>
      </c>
      <c r="H33" s="704"/>
      <c r="I33" s="705"/>
      <c r="K33" s="700" t="s">
        <v>359</v>
      </c>
      <c r="L33" s="701"/>
      <c r="M33" s="701"/>
      <c r="N33" s="701"/>
      <c r="O33" s="701"/>
      <c r="P33" s="702"/>
      <c r="Q33" s="703">
        <f>Q7+Q9+Q15+Q17+Q21+Q25</f>
        <v>1243</v>
      </c>
      <c r="R33" s="705"/>
      <c r="S33" s="396"/>
    </row>
    <row r="34" spans="7:18" ht="12.75">
      <c r="G34" s="397"/>
      <c r="H34" s="397"/>
      <c r="I34" s="397"/>
      <c r="Q34" s="397"/>
      <c r="R34" s="397"/>
    </row>
    <row r="35" spans="7:9" ht="12.75">
      <c r="G35" s="397"/>
      <c r="H35" s="397"/>
      <c r="I35" s="397"/>
    </row>
    <row r="36" spans="7:9" ht="12.75">
      <c r="G36" s="397"/>
      <c r="H36" s="397"/>
      <c r="I36" s="397"/>
    </row>
    <row r="37" spans="7:9" ht="12.75">
      <c r="G37" s="397"/>
      <c r="H37" s="397"/>
      <c r="I37" s="397"/>
    </row>
    <row r="38" spans="7:9" ht="12.75">
      <c r="G38" s="397"/>
      <c r="H38" s="397"/>
      <c r="I38" s="397"/>
    </row>
    <row r="39" spans="7:9" ht="12.75">
      <c r="G39" s="397"/>
      <c r="H39" s="397"/>
      <c r="I39" s="397"/>
    </row>
    <row r="40" spans="7:9" ht="12.75">
      <c r="G40" s="397"/>
      <c r="H40" s="397"/>
      <c r="I40" s="397"/>
    </row>
    <row r="41" spans="7:9" ht="12.75">
      <c r="G41" s="397"/>
      <c r="H41" s="397"/>
      <c r="I41" s="397"/>
    </row>
    <row r="42" spans="7:9" ht="12.75">
      <c r="G42" s="397"/>
      <c r="H42" s="397"/>
      <c r="I42" s="397"/>
    </row>
    <row r="43" spans="7:9" ht="12.75">
      <c r="G43" s="397"/>
      <c r="H43" s="397"/>
      <c r="I43" s="397"/>
    </row>
    <row r="44" spans="7:9" ht="12.75">
      <c r="G44" s="397"/>
      <c r="H44" s="397"/>
      <c r="I44" s="397"/>
    </row>
    <row r="45" spans="7:9" ht="12.75">
      <c r="G45" s="397"/>
      <c r="H45" s="397"/>
      <c r="I45" s="397"/>
    </row>
    <row r="46" spans="7:9" ht="12.75">
      <c r="G46" s="397"/>
      <c r="H46" s="397"/>
      <c r="I46" s="397"/>
    </row>
    <row r="47" spans="7:9" ht="12.75">
      <c r="G47" s="397"/>
      <c r="H47" s="397"/>
      <c r="I47" s="397"/>
    </row>
    <row r="48" spans="7:9" ht="12.75">
      <c r="G48" s="397"/>
      <c r="H48" s="397"/>
      <c r="I48" s="397"/>
    </row>
    <row r="49" spans="7:9" ht="12.75">
      <c r="G49" s="397"/>
      <c r="H49" s="397"/>
      <c r="I49" s="397"/>
    </row>
    <row r="50" spans="7:9" ht="12.75">
      <c r="G50" s="397"/>
      <c r="H50" s="397"/>
      <c r="I50" s="397"/>
    </row>
    <row r="51" spans="7:9" ht="12.75">
      <c r="G51" s="397"/>
      <c r="H51" s="397"/>
      <c r="I51" s="397"/>
    </row>
    <row r="52" spans="7:9" ht="12.75">
      <c r="G52" s="397"/>
      <c r="H52" s="397"/>
      <c r="I52" s="397"/>
    </row>
    <row r="53" spans="7:9" ht="12.75">
      <c r="G53" s="397"/>
      <c r="H53" s="397"/>
      <c r="I53" s="397"/>
    </row>
    <row r="54" spans="7:9" ht="12.75">
      <c r="G54" s="397"/>
      <c r="H54" s="397"/>
      <c r="I54" s="397"/>
    </row>
    <row r="55" spans="7:9" ht="12.75">
      <c r="G55" s="397"/>
      <c r="H55" s="397"/>
      <c r="I55" s="397"/>
    </row>
    <row r="56" spans="7:9" ht="12.75">
      <c r="G56" s="397"/>
      <c r="H56" s="397"/>
      <c r="I56" s="397"/>
    </row>
    <row r="57" spans="7:9" ht="12.75">
      <c r="G57" s="397"/>
      <c r="H57" s="397"/>
      <c r="I57" s="397"/>
    </row>
    <row r="58" spans="7:9" ht="12.75">
      <c r="G58" s="397"/>
      <c r="H58" s="397"/>
      <c r="I58" s="397"/>
    </row>
    <row r="59" spans="7:9" ht="12.75">
      <c r="G59" s="397"/>
      <c r="H59" s="397"/>
      <c r="I59" s="397"/>
    </row>
    <row r="60" spans="7:9" ht="12.75">
      <c r="G60" s="397"/>
      <c r="H60" s="397"/>
      <c r="I60" s="397"/>
    </row>
  </sheetData>
  <sheetProtection/>
  <mergeCells count="87">
    <mergeCell ref="A2:R2"/>
    <mergeCell ref="A3:R3"/>
    <mergeCell ref="A4:F5"/>
    <mergeCell ref="G4:I4"/>
    <mergeCell ref="K4:P5"/>
    <mergeCell ref="Q4:R4"/>
    <mergeCell ref="G5:I5"/>
    <mergeCell ref="Q5:R5"/>
    <mergeCell ref="A7:A9"/>
    <mergeCell ref="G7:I7"/>
    <mergeCell ref="L7:P7"/>
    <mergeCell ref="Q7:R7"/>
    <mergeCell ref="G8:I8"/>
    <mergeCell ref="G9:I9"/>
    <mergeCell ref="L9:P9"/>
    <mergeCell ref="Q9:R9"/>
    <mergeCell ref="A10:A13"/>
    <mergeCell ref="G10:I10"/>
    <mergeCell ref="L10:P10"/>
    <mergeCell ref="Q10:R10"/>
    <mergeCell ref="G11:I11"/>
    <mergeCell ref="L11:P11"/>
    <mergeCell ref="Q11:R11"/>
    <mergeCell ref="G12:I12"/>
    <mergeCell ref="L12:P12"/>
    <mergeCell ref="Q12:R12"/>
    <mergeCell ref="G13:I13"/>
    <mergeCell ref="L13:P13"/>
    <mergeCell ref="Q13:R13"/>
    <mergeCell ref="A14:A17"/>
    <mergeCell ref="G14:I14"/>
    <mergeCell ref="B15:F15"/>
    <mergeCell ref="G15:I15"/>
    <mergeCell ref="L15:P15"/>
    <mergeCell ref="Q15:R15"/>
    <mergeCell ref="B16:F16"/>
    <mergeCell ref="G16:I16"/>
    <mergeCell ref="B17:F17"/>
    <mergeCell ref="G17:I17"/>
    <mergeCell ref="K17:K19"/>
    <mergeCell ref="L17:P17"/>
    <mergeCell ref="Q17:R17"/>
    <mergeCell ref="A18:A20"/>
    <mergeCell ref="G18:I18"/>
    <mergeCell ref="L18:P18"/>
    <mergeCell ref="Q18:R18"/>
    <mergeCell ref="B19:F19"/>
    <mergeCell ref="G19:I19"/>
    <mergeCell ref="L19:P19"/>
    <mergeCell ref="Q19:R19"/>
    <mergeCell ref="B20:F20"/>
    <mergeCell ref="G20:I20"/>
    <mergeCell ref="A21:A23"/>
    <mergeCell ref="G21:I21"/>
    <mergeCell ref="K21:K23"/>
    <mergeCell ref="L21:P21"/>
    <mergeCell ref="Q21:R21"/>
    <mergeCell ref="B22:F22"/>
    <mergeCell ref="G22:I22"/>
    <mergeCell ref="L22:P22"/>
    <mergeCell ref="Q22:R22"/>
    <mergeCell ref="B23:F23"/>
    <mergeCell ref="G23:I23"/>
    <mergeCell ref="L23:P23"/>
    <mergeCell ref="Q23:R23"/>
    <mergeCell ref="G24:I24"/>
    <mergeCell ref="A25:A27"/>
    <mergeCell ref="B25:F25"/>
    <mergeCell ref="G25:I25"/>
    <mergeCell ref="L25:P25"/>
    <mergeCell ref="Q25:R25"/>
    <mergeCell ref="B26:F26"/>
    <mergeCell ref="G26:I26"/>
    <mergeCell ref="B27:F27"/>
    <mergeCell ref="G27:I27"/>
    <mergeCell ref="A28:A30"/>
    <mergeCell ref="G28:I28"/>
    <mergeCell ref="B29:F29"/>
    <mergeCell ref="G29:I29"/>
    <mergeCell ref="B30:F30"/>
    <mergeCell ref="G30:I30"/>
    <mergeCell ref="B31:F31"/>
    <mergeCell ref="G31:I31"/>
    <mergeCell ref="A33:F33"/>
    <mergeCell ref="G33:I33"/>
    <mergeCell ref="K33:P33"/>
    <mergeCell ref="Q33:R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&amp;C5. sz. melléklet
a 22/2009. (VIII.28.) Ök. rendelethez&amp;R
5. sz. melléklet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7">
      <selection activeCell="G44" sqref="G44"/>
    </sheetView>
  </sheetViews>
  <sheetFormatPr defaultColWidth="9.140625" defaultRowHeight="12.75"/>
  <cols>
    <col min="1" max="1" width="5.7109375" style="406" customWidth="1"/>
    <col min="2" max="4" width="9.140625" style="406" customWidth="1"/>
    <col min="5" max="5" width="28.28125" style="406" customWidth="1"/>
    <col min="6" max="7" width="18.421875" style="406" customWidth="1"/>
    <col min="8" max="16384" width="9.140625" style="406" customWidth="1"/>
  </cols>
  <sheetData>
    <row r="1" spans="1:7" ht="12.75">
      <c r="A1" s="800"/>
      <c r="B1" s="800"/>
      <c r="C1" s="800"/>
      <c r="D1" s="800"/>
      <c r="E1" s="800"/>
      <c r="F1" s="800"/>
      <c r="G1" s="405"/>
    </row>
    <row r="2" spans="1:7" ht="16.5" customHeight="1">
      <c r="A2" s="800" t="s">
        <v>362</v>
      </c>
      <c r="B2" s="800"/>
      <c r="C2" s="800"/>
      <c r="D2" s="800"/>
      <c r="E2" s="800"/>
      <c r="F2" s="800"/>
      <c r="G2" s="800"/>
    </row>
    <row r="3" spans="1:6" ht="12.75">
      <c r="A3" s="407"/>
      <c r="B3" s="407"/>
      <c r="C3" s="404"/>
      <c r="D3" s="404"/>
      <c r="E3" s="404"/>
      <c r="F3" s="404"/>
    </row>
    <row r="4" spans="1:7" ht="13.5" thickBot="1">
      <c r="A4" s="407"/>
      <c r="B4" s="407"/>
      <c r="C4" s="407"/>
      <c r="D4" s="407"/>
      <c r="E4" s="407"/>
      <c r="F4" s="408"/>
      <c r="G4" s="408" t="s">
        <v>363</v>
      </c>
    </row>
    <row r="5" spans="1:7" ht="18" customHeight="1" thickTop="1">
      <c r="A5" s="809" t="s">
        <v>364</v>
      </c>
      <c r="B5" s="811" t="s">
        <v>365</v>
      </c>
      <c r="C5" s="811"/>
      <c r="D5" s="811"/>
      <c r="E5" s="811"/>
      <c r="F5" s="798" t="s">
        <v>547</v>
      </c>
      <c r="G5" s="798" t="s">
        <v>548</v>
      </c>
    </row>
    <row r="6" spans="1:7" ht="18" customHeight="1">
      <c r="A6" s="810"/>
      <c r="B6" s="812"/>
      <c r="C6" s="812"/>
      <c r="D6" s="812"/>
      <c r="E6" s="812"/>
      <c r="F6" s="799"/>
      <c r="G6" s="799"/>
    </row>
    <row r="7" spans="1:7" ht="16.5" customHeight="1">
      <c r="A7" s="837" t="s">
        <v>366</v>
      </c>
      <c r="B7" s="838"/>
      <c r="C7" s="838"/>
      <c r="D7" s="838"/>
      <c r="E7" s="839"/>
      <c r="F7" s="409"/>
      <c r="G7" s="409"/>
    </row>
    <row r="8" spans="1:7" s="414" customFormat="1" ht="12.75">
      <c r="A8" s="410" t="s">
        <v>367</v>
      </c>
      <c r="B8" s="806" t="s">
        <v>101</v>
      </c>
      <c r="C8" s="806"/>
      <c r="D8" s="806"/>
      <c r="E8" s="804"/>
      <c r="F8" s="413">
        <v>434030</v>
      </c>
      <c r="G8" s="413">
        <v>471011</v>
      </c>
    </row>
    <row r="9" spans="1:7" s="414" customFormat="1" ht="12.75" customHeight="1">
      <c r="A9" s="410" t="s">
        <v>368</v>
      </c>
      <c r="B9" s="806" t="s">
        <v>369</v>
      </c>
      <c r="C9" s="806"/>
      <c r="D9" s="806"/>
      <c r="E9" s="804"/>
      <c r="F9" s="413">
        <f>F10+F11+F12</f>
        <v>1591284</v>
      </c>
      <c r="G9" s="413">
        <f>G10+G11+G12</f>
        <v>1591284</v>
      </c>
    </row>
    <row r="10" spans="1:7" ht="12.75">
      <c r="A10" s="415" t="s">
        <v>9</v>
      </c>
      <c r="B10" s="835" t="s">
        <v>103</v>
      </c>
      <c r="C10" s="835"/>
      <c r="D10" s="835"/>
      <c r="E10" s="836"/>
      <c r="F10" s="416">
        <v>1497500</v>
      </c>
      <c r="G10" s="416">
        <v>1497500</v>
      </c>
    </row>
    <row r="11" spans="1:7" ht="12.75" customHeight="1">
      <c r="A11" s="415" t="s">
        <v>12</v>
      </c>
      <c r="B11" s="835" t="s">
        <v>106</v>
      </c>
      <c r="C11" s="835"/>
      <c r="D11" s="835"/>
      <c r="E11" s="836"/>
      <c r="F11" s="416">
        <v>11283</v>
      </c>
      <c r="G11" s="416">
        <v>11283</v>
      </c>
    </row>
    <row r="12" spans="1:7" ht="12.75">
      <c r="A12" s="417" t="s">
        <v>26</v>
      </c>
      <c r="B12" s="828" t="s">
        <v>370</v>
      </c>
      <c r="C12" s="828"/>
      <c r="D12" s="828"/>
      <c r="E12" s="829"/>
      <c r="F12" s="418">
        <v>82501</v>
      </c>
      <c r="G12" s="418">
        <v>82501</v>
      </c>
    </row>
    <row r="13" spans="1:7" s="414" customFormat="1" ht="12.75">
      <c r="A13" s="419" t="s">
        <v>79</v>
      </c>
      <c r="B13" s="806" t="s">
        <v>115</v>
      </c>
      <c r="C13" s="806"/>
      <c r="D13" s="806"/>
      <c r="E13" s="804"/>
      <c r="F13" s="413">
        <f>F14+F15+F16</f>
        <v>674126</v>
      </c>
      <c r="G13" s="413">
        <f>G14+G15+G16</f>
        <v>849046</v>
      </c>
    </row>
    <row r="14" spans="1:7" ht="12.75">
      <c r="A14" s="415" t="s">
        <v>3</v>
      </c>
      <c r="B14" s="830" t="s">
        <v>213</v>
      </c>
      <c r="C14" s="830"/>
      <c r="D14" s="830"/>
      <c r="E14" s="831"/>
      <c r="F14" s="416">
        <v>579196</v>
      </c>
      <c r="G14" s="416">
        <v>579196</v>
      </c>
    </row>
    <row r="15" spans="1:7" ht="12.75">
      <c r="A15" s="415" t="s">
        <v>7</v>
      </c>
      <c r="B15" s="830" t="s">
        <v>371</v>
      </c>
      <c r="C15" s="830"/>
      <c r="D15" s="830"/>
      <c r="E15" s="831"/>
      <c r="F15" s="416">
        <v>1142</v>
      </c>
      <c r="G15" s="416">
        <v>171272</v>
      </c>
    </row>
    <row r="16" spans="1:7" ht="12.75">
      <c r="A16" s="415" t="s">
        <v>27</v>
      </c>
      <c r="B16" s="830" t="s">
        <v>118</v>
      </c>
      <c r="C16" s="832"/>
      <c r="D16" s="832"/>
      <c r="E16" s="833"/>
      <c r="F16" s="416">
        <v>93788</v>
      </c>
      <c r="G16" s="416">
        <v>98578</v>
      </c>
    </row>
    <row r="17" spans="1:7" s="414" customFormat="1" ht="12.75">
      <c r="A17" s="419" t="s">
        <v>85</v>
      </c>
      <c r="B17" s="801" t="s">
        <v>215</v>
      </c>
      <c r="C17" s="806"/>
      <c r="D17" s="806"/>
      <c r="E17" s="804"/>
      <c r="F17" s="421">
        <f>SUM(F18)</f>
        <v>986976</v>
      </c>
      <c r="G17" s="421">
        <f>SUM(G18)</f>
        <v>749405</v>
      </c>
    </row>
    <row r="18" spans="1:7" ht="12.75">
      <c r="A18" s="422" t="s">
        <v>41</v>
      </c>
      <c r="B18" s="825" t="s">
        <v>372</v>
      </c>
      <c r="C18" s="825"/>
      <c r="D18" s="825"/>
      <c r="E18" s="834"/>
      <c r="F18" s="423">
        <v>986976</v>
      </c>
      <c r="G18" s="423">
        <v>749405</v>
      </c>
    </row>
    <row r="19" spans="1:7" ht="12.75">
      <c r="A19" s="415"/>
      <c r="B19" s="830" t="s">
        <v>373</v>
      </c>
      <c r="C19" s="830"/>
      <c r="D19" s="830"/>
      <c r="E19" s="831"/>
      <c r="F19" s="416">
        <v>608328</v>
      </c>
      <c r="G19" s="416">
        <v>608328</v>
      </c>
    </row>
    <row r="20" spans="1:7" s="414" customFormat="1" ht="12.75">
      <c r="A20" s="419" t="s">
        <v>86</v>
      </c>
      <c r="B20" s="819" t="s">
        <v>374</v>
      </c>
      <c r="C20" s="819"/>
      <c r="D20" s="819"/>
      <c r="E20" s="820"/>
      <c r="F20" s="413">
        <v>0</v>
      </c>
      <c r="G20" s="413">
        <v>1539</v>
      </c>
    </row>
    <row r="21" spans="1:7" s="414" customFormat="1" ht="12.75">
      <c r="A21" s="419" t="s">
        <v>88</v>
      </c>
      <c r="B21" s="801" t="s">
        <v>375</v>
      </c>
      <c r="C21" s="821"/>
      <c r="D21" s="821"/>
      <c r="E21" s="822"/>
      <c r="F21" s="413">
        <v>0</v>
      </c>
      <c r="G21" s="413">
        <v>0</v>
      </c>
    </row>
    <row r="22" spans="1:7" s="414" customFormat="1" ht="12.75">
      <c r="A22" s="419" t="s">
        <v>376</v>
      </c>
      <c r="B22" s="801" t="s">
        <v>377</v>
      </c>
      <c r="C22" s="802"/>
      <c r="D22" s="802"/>
      <c r="E22" s="803"/>
      <c r="F22" s="413">
        <v>369263</v>
      </c>
      <c r="G22" s="413">
        <v>369263</v>
      </c>
    </row>
    <row r="23" spans="1:7" s="427" customFormat="1" ht="12.75">
      <c r="A23" s="425" t="s">
        <v>210</v>
      </c>
      <c r="B23" s="823" t="s">
        <v>129</v>
      </c>
      <c r="C23" s="823"/>
      <c r="D23" s="823"/>
      <c r="E23" s="824"/>
      <c r="F23" s="426">
        <f>F24</f>
        <v>267242</v>
      </c>
      <c r="G23" s="426">
        <f>G24</f>
        <v>523249</v>
      </c>
    </row>
    <row r="24" spans="1:7" s="428" customFormat="1" ht="12.75">
      <c r="A24" s="422" t="s">
        <v>378</v>
      </c>
      <c r="B24" s="825" t="s">
        <v>379</v>
      </c>
      <c r="C24" s="826"/>
      <c r="D24" s="826"/>
      <c r="E24" s="827"/>
      <c r="F24" s="423">
        <v>267242</v>
      </c>
      <c r="G24" s="423">
        <v>523249</v>
      </c>
    </row>
    <row r="25" spans="1:7" s="430" customFormat="1" ht="12.75">
      <c r="A25" s="417" t="s">
        <v>380</v>
      </c>
      <c r="B25" s="828" t="s">
        <v>381</v>
      </c>
      <c r="C25" s="828"/>
      <c r="D25" s="828"/>
      <c r="E25" s="829"/>
      <c r="F25" s="429">
        <v>0</v>
      </c>
      <c r="G25" s="429">
        <v>0</v>
      </c>
    </row>
    <row r="26" spans="1:7" ht="12.75" customHeight="1" thickBot="1">
      <c r="A26" s="431"/>
      <c r="B26" s="807" t="s">
        <v>382</v>
      </c>
      <c r="C26" s="807"/>
      <c r="D26" s="807"/>
      <c r="E26" s="808"/>
      <c r="F26" s="432">
        <f>F8+F9+F13+F17+F20+F21+F22+F23</f>
        <v>4322921</v>
      </c>
      <c r="G26" s="432">
        <f>G8+G9+G13+G17+G20+G21+G22+G23</f>
        <v>4554797</v>
      </c>
    </row>
    <row r="27" spans="1:7" ht="12.75" customHeight="1" thickTop="1">
      <c r="A27" s="433"/>
      <c r="B27" s="434"/>
      <c r="C27" s="434"/>
      <c r="D27" s="434"/>
      <c r="E27" s="434"/>
      <c r="F27" s="435"/>
      <c r="G27" s="435"/>
    </row>
    <row r="29" ht="13.5" thickBot="1"/>
    <row r="30" spans="1:7" ht="13.5" customHeight="1" thickTop="1">
      <c r="A30" s="809" t="s">
        <v>364</v>
      </c>
      <c r="B30" s="811" t="s">
        <v>365</v>
      </c>
      <c r="C30" s="811"/>
      <c r="D30" s="811"/>
      <c r="E30" s="811"/>
      <c r="F30" s="798" t="s">
        <v>547</v>
      </c>
      <c r="G30" s="798" t="s">
        <v>548</v>
      </c>
    </row>
    <row r="31" spans="1:7" ht="21" customHeight="1">
      <c r="A31" s="810"/>
      <c r="B31" s="812"/>
      <c r="C31" s="812"/>
      <c r="D31" s="812"/>
      <c r="E31" s="812"/>
      <c r="F31" s="799"/>
      <c r="G31" s="799"/>
    </row>
    <row r="32" spans="1:7" ht="12.75">
      <c r="A32" s="410" t="s">
        <v>0</v>
      </c>
      <c r="B32" s="804" t="s">
        <v>383</v>
      </c>
      <c r="C32" s="805"/>
      <c r="D32" s="805"/>
      <c r="E32" s="805"/>
      <c r="F32" s="436">
        <f>SUM(F33:F38)</f>
        <v>3560414</v>
      </c>
      <c r="G32" s="436">
        <f>SUM(G33:G39)</f>
        <v>3754441</v>
      </c>
    </row>
    <row r="33" spans="1:7" ht="12.75">
      <c r="A33" s="437" t="s">
        <v>3</v>
      </c>
      <c r="B33" s="814" t="s">
        <v>20</v>
      </c>
      <c r="C33" s="815"/>
      <c r="D33" s="815"/>
      <c r="E33" s="815"/>
      <c r="F33" s="438">
        <v>1351683</v>
      </c>
      <c r="G33" s="438">
        <v>1356586</v>
      </c>
    </row>
    <row r="34" spans="1:7" ht="12.75">
      <c r="A34" s="437" t="s">
        <v>7</v>
      </c>
      <c r="B34" s="814" t="s">
        <v>33</v>
      </c>
      <c r="C34" s="815"/>
      <c r="D34" s="815"/>
      <c r="E34" s="815"/>
      <c r="F34" s="439">
        <v>427539</v>
      </c>
      <c r="G34" s="439">
        <v>412764</v>
      </c>
    </row>
    <row r="35" spans="1:7" ht="12.75">
      <c r="A35" s="440" t="s">
        <v>39</v>
      </c>
      <c r="B35" s="814" t="s">
        <v>5</v>
      </c>
      <c r="C35" s="815"/>
      <c r="D35" s="815"/>
      <c r="E35" s="815"/>
      <c r="F35" s="439">
        <v>1459507</v>
      </c>
      <c r="G35" s="439">
        <v>1610972</v>
      </c>
    </row>
    <row r="36" spans="1:7" ht="12.75">
      <c r="A36" s="440" t="s">
        <v>27</v>
      </c>
      <c r="B36" s="814" t="s">
        <v>384</v>
      </c>
      <c r="C36" s="815"/>
      <c r="D36" s="815"/>
      <c r="E36" s="815"/>
      <c r="F36" s="439">
        <v>3929</v>
      </c>
      <c r="G36" s="439">
        <v>4561</v>
      </c>
    </row>
    <row r="37" spans="1:7" ht="12.75" customHeight="1">
      <c r="A37" s="422" t="s">
        <v>43</v>
      </c>
      <c r="B37" s="816" t="s">
        <v>385</v>
      </c>
      <c r="C37" s="817"/>
      <c r="D37" s="817"/>
      <c r="E37" s="817"/>
      <c r="F37" s="441">
        <v>175946</v>
      </c>
      <c r="G37" s="441">
        <v>184965</v>
      </c>
    </row>
    <row r="38" spans="1:7" ht="12.75">
      <c r="A38" s="437" t="s">
        <v>55</v>
      </c>
      <c r="B38" s="818" t="s">
        <v>177</v>
      </c>
      <c r="C38" s="818"/>
      <c r="D38" s="818"/>
      <c r="E38" s="814"/>
      <c r="F38" s="442">
        <v>141810</v>
      </c>
      <c r="G38" s="442">
        <v>143240</v>
      </c>
    </row>
    <row r="39" spans="1:7" ht="12.75">
      <c r="A39" s="437" t="s">
        <v>49</v>
      </c>
      <c r="B39" s="818" t="s">
        <v>175</v>
      </c>
      <c r="C39" s="818"/>
      <c r="D39" s="818"/>
      <c r="E39" s="814"/>
      <c r="F39" s="442"/>
      <c r="G39" s="442">
        <v>41353</v>
      </c>
    </row>
    <row r="40" spans="1:7" ht="12.75">
      <c r="A40" s="443" t="s">
        <v>86</v>
      </c>
      <c r="B40" s="801" t="s">
        <v>28</v>
      </c>
      <c r="C40" s="806"/>
      <c r="D40" s="806"/>
      <c r="E40" s="804"/>
      <c r="F40" s="413">
        <v>0</v>
      </c>
      <c r="G40" s="413">
        <v>0</v>
      </c>
    </row>
    <row r="41" spans="1:7" s="414" customFormat="1" ht="12.75">
      <c r="A41" s="443" t="s">
        <v>88</v>
      </c>
      <c r="B41" s="801" t="s">
        <v>386</v>
      </c>
      <c r="C41" s="802"/>
      <c r="D41" s="802"/>
      <c r="E41" s="803"/>
      <c r="F41" s="413">
        <v>166125</v>
      </c>
      <c r="G41" s="413">
        <v>166125</v>
      </c>
    </row>
    <row r="42" spans="1:7" s="414" customFormat="1" ht="12.75">
      <c r="A42" s="443" t="s">
        <v>97</v>
      </c>
      <c r="B42" s="804" t="s">
        <v>387</v>
      </c>
      <c r="C42" s="805"/>
      <c r="D42" s="805"/>
      <c r="E42" s="805"/>
      <c r="F42" s="444">
        <v>470559</v>
      </c>
      <c r="G42" s="444">
        <v>404559</v>
      </c>
    </row>
    <row r="43" spans="1:7" s="414" customFormat="1" ht="12.75">
      <c r="A43" s="443" t="s">
        <v>210</v>
      </c>
      <c r="B43" s="801" t="s">
        <v>78</v>
      </c>
      <c r="C43" s="806"/>
      <c r="D43" s="806"/>
      <c r="E43" s="804"/>
      <c r="F43" s="413">
        <v>30000</v>
      </c>
      <c r="G43" s="413">
        <v>75540</v>
      </c>
    </row>
    <row r="44" spans="1:7" ht="13.5" thickBot="1">
      <c r="A44" s="445"/>
      <c r="B44" s="808" t="s">
        <v>388</v>
      </c>
      <c r="C44" s="813"/>
      <c r="D44" s="813"/>
      <c r="E44" s="813"/>
      <c r="F44" s="432">
        <f>SUM(F32,F40:F43)</f>
        <v>4227098</v>
      </c>
      <c r="G44" s="432">
        <f>SUM(G32,G40:G43)</f>
        <v>4400665</v>
      </c>
    </row>
    <row r="45" ht="13.5" thickTop="1"/>
    <row r="77" spans="1:7" ht="12.75">
      <c r="A77" s="446"/>
      <c r="B77" s="446"/>
      <c r="C77" s="446"/>
      <c r="D77" s="446"/>
      <c r="E77" s="446"/>
      <c r="F77" s="446"/>
      <c r="G77" s="447"/>
    </row>
  </sheetData>
  <sheetProtection/>
  <mergeCells count="43">
    <mergeCell ref="A1:F1"/>
    <mergeCell ref="A5:A6"/>
    <mergeCell ref="B5:E6"/>
    <mergeCell ref="F5:F6"/>
    <mergeCell ref="A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32:E32"/>
    <mergeCell ref="B33:E33"/>
    <mergeCell ref="B20:E20"/>
    <mergeCell ref="B21:E21"/>
    <mergeCell ref="B22:E22"/>
    <mergeCell ref="B23:E23"/>
    <mergeCell ref="B24:E24"/>
    <mergeCell ref="B25:E25"/>
    <mergeCell ref="B44:E44"/>
    <mergeCell ref="B34:E34"/>
    <mergeCell ref="B35:E35"/>
    <mergeCell ref="B36:E36"/>
    <mergeCell ref="B37:E37"/>
    <mergeCell ref="B38:E38"/>
    <mergeCell ref="B40:E40"/>
    <mergeCell ref="B39:E39"/>
    <mergeCell ref="G5:G6"/>
    <mergeCell ref="G30:G31"/>
    <mergeCell ref="A2:G2"/>
    <mergeCell ref="B41:E41"/>
    <mergeCell ref="B42:E42"/>
    <mergeCell ref="B43:E43"/>
    <mergeCell ref="B26:E26"/>
    <mergeCell ref="A30:A31"/>
    <mergeCell ref="B30:E31"/>
    <mergeCell ref="F30:F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8" r:id="rId1"/>
  <headerFooter alignWithMargins="0">
    <oddHeader>&amp;C6.a. sz. melléklet
a 22/2009. (VIII.28.) Ök. rendelethez&amp;R
6.a. sz. melléklet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SheetLayoutView="100" zoomScalePageLayoutView="0" workbookViewId="0" topLeftCell="A7">
      <selection activeCell="G37" sqref="G37"/>
    </sheetView>
  </sheetViews>
  <sheetFormatPr defaultColWidth="9.140625" defaultRowHeight="12.75"/>
  <cols>
    <col min="1" max="1" width="8.7109375" style="430" customWidth="1"/>
    <col min="2" max="4" width="10.7109375" style="430" customWidth="1"/>
    <col min="5" max="5" width="30.7109375" style="430" customWidth="1"/>
    <col min="6" max="7" width="20.7109375" style="430" customWidth="1"/>
    <col min="8" max="16384" width="9.140625" style="430" customWidth="1"/>
  </cols>
  <sheetData>
    <row r="1" spans="1:6" ht="12.75">
      <c r="A1" s="800"/>
      <c r="B1" s="800"/>
      <c r="C1" s="800"/>
      <c r="D1" s="800"/>
      <c r="E1" s="800"/>
      <c r="F1" s="800"/>
    </row>
    <row r="2" spans="1:6" ht="12.75">
      <c r="A2" s="800"/>
      <c r="B2" s="800"/>
      <c r="C2" s="800"/>
      <c r="D2" s="800"/>
      <c r="E2" s="800"/>
      <c r="F2" s="800"/>
    </row>
    <row r="3" spans="1:5" ht="12.75">
      <c r="A3" s="404"/>
      <c r="B3" s="404"/>
      <c r="C3" s="404"/>
      <c r="D3" s="404"/>
      <c r="E3" s="404"/>
    </row>
    <row r="4" spans="1:7" ht="16.5" customHeight="1">
      <c r="A4" s="800" t="s">
        <v>457</v>
      </c>
      <c r="B4" s="800"/>
      <c r="C4" s="800"/>
      <c r="D4" s="800"/>
      <c r="E4" s="800"/>
      <c r="F4" s="800"/>
      <c r="G4" s="800"/>
    </row>
    <row r="5" spans="1:5" ht="12.75">
      <c r="A5" s="407"/>
      <c r="B5" s="407"/>
      <c r="C5" s="404"/>
      <c r="D5" s="404"/>
      <c r="E5" s="404"/>
    </row>
    <row r="6" spans="1:7" ht="13.5" thickBot="1">
      <c r="A6" s="407"/>
      <c r="B6" s="407"/>
      <c r="C6" s="407"/>
      <c r="D6" s="407"/>
      <c r="E6" s="407"/>
      <c r="F6" s="520"/>
      <c r="G6" s="520" t="s">
        <v>326</v>
      </c>
    </row>
    <row r="7" spans="1:7" ht="18" customHeight="1">
      <c r="A7" s="858" t="s">
        <v>452</v>
      </c>
      <c r="B7" s="860" t="s">
        <v>365</v>
      </c>
      <c r="C7" s="860"/>
      <c r="D7" s="860"/>
      <c r="E7" s="860"/>
      <c r="F7" s="521" t="s">
        <v>461</v>
      </c>
      <c r="G7" s="521" t="s">
        <v>549</v>
      </c>
    </row>
    <row r="8" spans="1:7" ht="18" customHeight="1">
      <c r="A8" s="859"/>
      <c r="B8" s="861"/>
      <c r="C8" s="861"/>
      <c r="D8" s="861"/>
      <c r="E8" s="861"/>
      <c r="F8" s="522" t="s">
        <v>184</v>
      </c>
      <c r="G8" s="522" t="s">
        <v>184</v>
      </c>
    </row>
    <row r="9" spans="1:7" ht="16.5" customHeight="1">
      <c r="A9" s="868" t="s">
        <v>366</v>
      </c>
      <c r="B9" s="840"/>
      <c r="C9" s="840"/>
      <c r="D9" s="840"/>
      <c r="E9" s="841"/>
      <c r="F9" s="523"/>
      <c r="G9" s="523"/>
    </row>
    <row r="10" spans="1:7" s="414" customFormat="1" ht="12.75">
      <c r="A10" s="524" t="s">
        <v>367</v>
      </c>
      <c r="B10" s="802" t="s">
        <v>101</v>
      </c>
      <c r="C10" s="802"/>
      <c r="D10" s="802"/>
      <c r="E10" s="803"/>
      <c r="F10" s="525">
        <v>150</v>
      </c>
      <c r="G10" s="525">
        <v>182</v>
      </c>
    </row>
    <row r="11" spans="1:7" s="414" customFormat="1" ht="12.75" customHeight="1">
      <c r="A11" s="524" t="s">
        <v>368</v>
      </c>
      <c r="B11" s="802" t="s">
        <v>369</v>
      </c>
      <c r="C11" s="802"/>
      <c r="D11" s="802"/>
      <c r="E11" s="803"/>
      <c r="F11" s="525"/>
      <c r="G11" s="525"/>
    </row>
    <row r="12" spans="1:7" ht="12.75">
      <c r="A12" s="526" t="s">
        <v>9</v>
      </c>
      <c r="B12" s="866" t="s">
        <v>103</v>
      </c>
      <c r="C12" s="866"/>
      <c r="D12" s="866"/>
      <c r="E12" s="867"/>
      <c r="F12" s="527"/>
      <c r="G12" s="527"/>
    </row>
    <row r="13" spans="1:7" ht="12.75" customHeight="1">
      <c r="A13" s="526" t="s">
        <v>12</v>
      </c>
      <c r="B13" s="866" t="s">
        <v>106</v>
      </c>
      <c r="C13" s="866"/>
      <c r="D13" s="866"/>
      <c r="E13" s="867"/>
      <c r="F13" s="527"/>
      <c r="G13" s="527"/>
    </row>
    <row r="14" spans="1:7" ht="12.75">
      <c r="A14" s="528" t="s">
        <v>26</v>
      </c>
      <c r="B14" s="855" t="s">
        <v>370</v>
      </c>
      <c r="C14" s="855"/>
      <c r="D14" s="855"/>
      <c r="E14" s="856"/>
      <c r="F14" s="529"/>
      <c r="G14" s="529"/>
    </row>
    <row r="15" spans="1:7" s="414" customFormat="1" ht="12.75">
      <c r="A15" s="530" t="s">
        <v>79</v>
      </c>
      <c r="B15" s="802" t="s">
        <v>115</v>
      </c>
      <c r="C15" s="802"/>
      <c r="D15" s="802"/>
      <c r="E15" s="803"/>
      <c r="F15" s="525">
        <f>SUM(F16:F18)</f>
        <v>1171</v>
      </c>
      <c r="G15" s="525">
        <f>SUM(G16:G18)</f>
        <v>1378</v>
      </c>
    </row>
    <row r="16" spans="1:7" ht="12.75">
      <c r="A16" s="526" t="s">
        <v>3</v>
      </c>
      <c r="B16" s="862" t="s">
        <v>453</v>
      </c>
      <c r="C16" s="862"/>
      <c r="D16" s="862"/>
      <c r="E16" s="863"/>
      <c r="F16" s="527"/>
      <c r="G16" s="527"/>
    </row>
    <row r="17" spans="1:7" ht="12.75">
      <c r="A17" s="526" t="s">
        <v>7</v>
      </c>
      <c r="B17" s="862" t="s">
        <v>371</v>
      </c>
      <c r="C17" s="862"/>
      <c r="D17" s="862"/>
      <c r="E17" s="863"/>
      <c r="F17" s="527">
        <v>571</v>
      </c>
      <c r="G17" s="527">
        <v>778</v>
      </c>
    </row>
    <row r="18" spans="1:7" ht="12.75">
      <c r="A18" s="526" t="s">
        <v>27</v>
      </c>
      <c r="B18" s="862" t="s">
        <v>454</v>
      </c>
      <c r="C18" s="862"/>
      <c r="D18" s="862"/>
      <c r="E18" s="863"/>
      <c r="F18" s="531">
        <v>600</v>
      </c>
      <c r="G18" s="531">
        <v>600</v>
      </c>
    </row>
    <row r="19" spans="1:7" s="414" customFormat="1" ht="12.75">
      <c r="A19" s="530" t="s">
        <v>85</v>
      </c>
      <c r="B19" s="842" t="s">
        <v>215</v>
      </c>
      <c r="C19" s="802"/>
      <c r="D19" s="802"/>
      <c r="E19" s="803"/>
      <c r="F19" s="525">
        <f>SUM(F20)</f>
        <v>100</v>
      </c>
      <c r="G19" s="525">
        <f>SUM(G20)</f>
        <v>100</v>
      </c>
    </row>
    <row r="20" spans="1:7" ht="12.75">
      <c r="A20" s="533" t="s">
        <v>41</v>
      </c>
      <c r="B20" s="853" t="s">
        <v>372</v>
      </c>
      <c r="C20" s="853"/>
      <c r="D20" s="853"/>
      <c r="E20" s="854"/>
      <c r="F20" s="527">
        <v>100</v>
      </c>
      <c r="G20" s="527">
        <v>100</v>
      </c>
    </row>
    <row r="21" spans="1:7" s="414" customFormat="1" ht="12.75">
      <c r="A21" s="530" t="s">
        <v>86</v>
      </c>
      <c r="B21" s="864" t="s">
        <v>374</v>
      </c>
      <c r="C21" s="864"/>
      <c r="D21" s="864"/>
      <c r="E21" s="865"/>
      <c r="F21" s="525"/>
      <c r="G21" s="525">
        <v>19</v>
      </c>
    </row>
    <row r="22" spans="1:7" s="414" customFormat="1" ht="12.75">
      <c r="A22" s="530" t="s">
        <v>376</v>
      </c>
      <c r="B22" s="842" t="s">
        <v>377</v>
      </c>
      <c r="C22" s="802"/>
      <c r="D22" s="802"/>
      <c r="E22" s="803"/>
      <c r="F22" s="525"/>
      <c r="G22" s="525"/>
    </row>
    <row r="23" spans="1:7" s="427" customFormat="1" ht="12.75">
      <c r="A23" s="534" t="s">
        <v>210</v>
      </c>
      <c r="B23" s="851" t="s">
        <v>129</v>
      </c>
      <c r="C23" s="851"/>
      <c r="D23" s="851"/>
      <c r="E23" s="852"/>
      <c r="F23" s="535">
        <f>SUM(F24)</f>
        <v>64</v>
      </c>
      <c r="G23" s="535">
        <f>SUM(G24)</f>
        <v>104</v>
      </c>
    </row>
    <row r="24" spans="1:7" s="428" customFormat="1" ht="12.75">
      <c r="A24" s="533" t="s">
        <v>378</v>
      </c>
      <c r="B24" s="853" t="s">
        <v>379</v>
      </c>
      <c r="C24" s="853"/>
      <c r="D24" s="853"/>
      <c r="E24" s="854"/>
      <c r="F24" s="527">
        <v>64</v>
      </c>
      <c r="G24" s="527">
        <v>104</v>
      </c>
    </row>
    <row r="25" spans="1:7" ht="12.75">
      <c r="A25" s="528" t="s">
        <v>380</v>
      </c>
      <c r="B25" s="855" t="s">
        <v>381</v>
      </c>
      <c r="C25" s="855"/>
      <c r="D25" s="855"/>
      <c r="E25" s="856"/>
      <c r="F25" s="529"/>
      <c r="G25" s="529"/>
    </row>
    <row r="26" spans="1:7" s="538" customFormat="1" ht="22.5" customHeight="1" thickBot="1">
      <c r="A26" s="536"/>
      <c r="B26" s="857" t="s">
        <v>382</v>
      </c>
      <c r="C26" s="857"/>
      <c r="D26" s="857"/>
      <c r="E26" s="844"/>
      <c r="F26" s="537">
        <f>SUM(F10+F15+F19+F23)</f>
        <v>1485</v>
      </c>
      <c r="G26" s="537">
        <f>SUM(G10+G15+G19+G23+G21)</f>
        <v>1783</v>
      </c>
    </row>
    <row r="27" spans="1:5" ht="12.75" customHeight="1">
      <c r="A27" s="539"/>
      <c r="B27" s="540"/>
      <c r="C27" s="540"/>
      <c r="D27" s="540"/>
      <c r="E27" s="540"/>
    </row>
    <row r="28" spans="1:5" ht="12.75" customHeight="1">
      <c r="A28" s="539"/>
      <c r="B28" s="540"/>
      <c r="C28" s="540"/>
      <c r="D28" s="540"/>
      <c r="E28" s="540"/>
    </row>
    <row r="30" ht="13.5" thickBot="1"/>
    <row r="31" spans="1:7" ht="13.5" customHeight="1">
      <c r="A31" s="858" t="s">
        <v>452</v>
      </c>
      <c r="B31" s="860" t="s">
        <v>365</v>
      </c>
      <c r="C31" s="860"/>
      <c r="D31" s="860"/>
      <c r="E31" s="860"/>
      <c r="F31" s="521" t="s">
        <v>461</v>
      </c>
      <c r="G31" s="521" t="s">
        <v>549</v>
      </c>
    </row>
    <row r="32" spans="1:7" ht="21" customHeight="1">
      <c r="A32" s="859"/>
      <c r="B32" s="861"/>
      <c r="C32" s="861"/>
      <c r="D32" s="861"/>
      <c r="E32" s="861"/>
      <c r="F32" s="522" t="s">
        <v>184</v>
      </c>
      <c r="G32" s="522" t="s">
        <v>184</v>
      </c>
    </row>
    <row r="33" spans="1:7" s="414" customFormat="1" ht="12.75">
      <c r="A33" s="524" t="s">
        <v>0</v>
      </c>
      <c r="B33" s="803" t="s">
        <v>383</v>
      </c>
      <c r="C33" s="843"/>
      <c r="D33" s="843"/>
      <c r="E33" s="843"/>
      <c r="F33" s="541">
        <f>SUM(F34:F41)</f>
        <v>1485</v>
      </c>
      <c r="G33" s="541">
        <f>SUM(G34:G41)</f>
        <v>1783</v>
      </c>
    </row>
    <row r="34" spans="1:7" ht="12.75">
      <c r="A34" s="542" t="s">
        <v>3</v>
      </c>
      <c r="B34" s="841" t="s">
        <v>20</v>
      </c>
      <c r="C34" s="847"/>
      <c r="D34" s="847"/>
      <c r="E34" s="847"/>
      <c r="F34" s="527">
        <v>70</v>
      </c>
      <c r="G34" s="527">
        <v>70</v>
      </c>
    </row>
    <row r="35" spans="1:7" ht="12.75">
      <c r="A35" s="542" t="s">
        <v>7</v>
      </c>
      <c r="B35" s="841" t="s">
        <v>33</v>
      </c>
      <c r="C35" s="847"/>
      <c r="D35" s="847"/>
      <c r="E35" s="847"/>
      <c r="F35" s="527">
        <v>50</v>
      </c>
      <c r="G35" s="527">
        <v>50</v>
      </c>
    </row>
    <row r="36" spans="1:7" ht="12.75">
      <c r="A36" s="543" t="s">
        <v>39</v>
      </c>
      <c r="B36" s="841" t="s">
        <v>5</v>
      </c>
      <c r="C36" s="847"/>
      <c r="D36" s="847"/>
      <c r="E36" s="847"/>
      <c r="F36" s="527">
        <v>990</v>
      </c>
      <c r="G36" s="527">
        <v>1288</v>
      </c>
    </row>
    <row r="37" spans="1:7" ht="12.75">
      <c r="A37" s="543" t="s">
        <v>27</v>
      </c>
      <c r="B37" s="850" t="s">
        <v>276</v>
      </c>
      <c r="C37" s="840"/>
      <c r="D37" s="840"/>
      <c r="E37" s="841"/>
      <c r="F37" s="527">
        <v>75</v>
      </c>
      <c r="G37" s="527">
        <v>75</v>
      </c>
    </row>
    <row r="38" spans="1:7" ht="12.75">
      <c r="A38" s="543" t="s">
        <v>43</v>
      </c>
      <c r="B38" s="841" t="s">
        <v>455</v>
      </c>
      <c r="C38" s="847"/>
      <c r="D38" s="847"/>
      <c r="E38" s="847"/>
      <c r="F38" s="527">
        <v>300</v>
      </c>
      <c r="G38" s="527">
        <v>300</v>
      </c>
    </row>
    <row r="39" spans="1:7" ht="12.75" customHeight="1">
      <c r="A39" s="543" t="s">
        <v>55</v>
      </c>
      <c r="B39" s="848" t="s">
        <v>385</v>
      </c>
      <c r="C39" s="849"/>
      <c r="D39" s="849"/>
      <c r="E39" s="849"/>
      <c r="F39" s="545"/>
      <c r="G39" s="545"/>
    </row>
    <row r="40" spans="1:7" ht="12.75" customHeight="1">
      <c r="A40" s="543" t="s">
        <v>49</v>
      </c>
      <c r="B40" s="546" t="s">
        <v>177</v>
      </c>
      <c r="C40" s="546"/>
      <c r="D40" s="546"/>
      <c r="E40" s="544"/>
      <c r="F40" s="545"/>
      <c r="G40" s="545"/>
    </row>
    <row r="41" spans="1:7" ht="12.75">
      <c r="A41" s="543" t="s">
        <v>223</v>
      </c>
      <c r="B41" s="840" t="s">
        <v>175</v>
      </c>
      <c r="C41" s="840"/>
      <c r="D41" s="840"/>
      <c r="E41" s="841"/>
      <c r="F41" s="527"/>
      <c r="G41" s="527"/>
    </row>
    <row r="42" spans="1:7" s="414" customFormat="1" ht="12.75">
      <c r="A42" s="547" t="s">
        <v>85</v>
      </c>
      <c r="B42" s="842" t="s">
        <v>386</v>
      </c>
      <c r="C42" s="802"/>
      <c r="D42" s="802"/>
      <c r="E42" s="803"/>
      <c r="F42" s="525"/>
      <c r="G42" s="525"/>
    </row>
    <row r="43" spans="1:7" s="414" customFormat="1" ht="12.75">
      <c r="A43" s="547" t="s">
        <v>86</v>
      </c>
      <c r="B43" s="803" t="s">
        <v>387</v>
      </c>
      <c r="C43" s="843"/>
      <c r="D43" s="843"/>
      <c r="E43" s="843"/>
      <c r="F43" s="525"/>
      <c r="G43" s="525"/>
    </row>
    <row r="44" spans="1:7" s="414" customFormat="1" ht="12.75">
      <c r="A44" s="547" t="s">
        <v>88</v>
      </c>
      <c r="B44" s="842" t="s">
        <v>78</v>
      </c>
      <c r="C44" s="802"/>
      <c r="D44" s="802"/>
      <c r="E44" s="803"/>
      <c r="F44" s="525"/>
      <c r="G44" s="525"/>
    </row>
    <row r="45" spans="1:7" s="549" customFormat="1" ht="27" customHeight="1" thickBot="1">
      <c r="A45" s="548"/>
      <c r="B45" s="844" t="s">
        <v>388</v>
      </c>
      <c r="C45" s="845"/>
      <c r="D45" s="845"/>
      <c r="E45" s="845"/>
      <c r="F45" s="537">
        <f>SUM(F34:F40)</f>
        <v>1485</v>
      </c>
      <c r="G45" s="537">
        <f>SUM(G34:G40)</f>
        <v>1783</v>
      </c>
    </row>
    <row r="59" ht="24.75" customHeight="1"/>
    <row r="62" ht="25.5" customHeight="1"/>
    <row r="74" ht="24.75" customHeight="1"/>
    <row r="82" spans="1:5" ht="12.75">
      <c r="A82" s="846"/>
      <c r="B82" s="846"/>
      <c r="C82" s="846"/>
      <c r="D82" s="846"/>
      <c r="E82" s="846"/>
    </row>
  </sheetData>
  <sheetProtection/>
  <mergeCells count="38">
    <mergeCell ref="A1:F1"/>
    <mergeCell ref="A2:F2"/>
    <mergeCell ref="A7:A8"/>
    <mergeCell ref="B7:E8"/>
    <mergeCell ref="A9:E9"/>
    <mergeCell ref="A4:G4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A31:A32"/>
    <mergeCell ref="B31:E32"/>
    <mergeCell ref="B33:E33"/>
    <mergeCell ref="B34:E34"/>
    <mergeCell ref="B35:E35"/>
    <mergeCell ref="B36:E36"/>
    <mergeCell ref="B38:E38"/>
    <mergeCell ref="B39:E39"/>
    <mergeCell ref="B37:E37"/>
    <mergeCell ref="B41:E41"/>
    <mergeCell ref="B42:E42"/>
    <mergeCell ref="B43:E43"/>
    <mergeCell ref="B44:E44"/>
    <mergeCell ref="B45:E45"/>
    <mergeCell ref="A82:E8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&amp;C6.b. sz. melléklet
a 22/2009. (VIII.28.) Ök. rendelethez&amp;R
6.b. sz. melléklet
</oddHeader>
    <oddFooter>&amp;L&amp;D&amp;C&amp;P</oddFooter>
  </headerFooter>
  <rowBreaks count="1" manualBreakCount="1">
    <brk id="4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1">
      <selection activeCell="G39" sqref="G39"/>
    </sheetView>
  </sheetViews>
  <sheetFormatPr defaultColWidth="9.140625" defaultRowHeight="12.75"/>
  <cols>
    <col min="1" max="1" width="8.7109375" style="430" customWidth="1"/>
    <col min="2" max="4" width="10.7109375" style="430" customWidth="1"/>
    <col min="5" max="5" width="30.7109375" style="430" customWidth="1"/>
    <col min="6" max="7" width="20.7109375" style="430" customWidth="1"/>
    <col min="8" max="16384" width="9.140625" style="430" customWidth="1"/>
  </cols>
  <sheetData>
    <row r="1" spans="1:6" ht="12.75">
      <c r="A1" s="800"/>
      <c r="B1" s="800"/>
      <c r="C1" s="800"/>
      <c r="D1" s="800"/>
      <c r="E1" s="800"/>
      <c r="F1" s="800"/>
    </row>
    <row r="2" spans="1:6" ht="12.75">
      <c r="A2" s="800"/>
      <c r="B2" s="800"/>
      <c r="C2" s="800"/>
      <c r="D2" s="800"/>
      <c r="E2" s="800"/>
      <c r="F2" s="800"/>
    </row>
    <row r="3" spans="1:5" ht="12.75">
      <c r="A3" s="404"/>
      <c r="B3" s="404"/>
      <c r="C3" s="404"/>
      <c r="D3" s="404"/>
      <c r="E3" s="404"/>
    </row>
    <row r="4" spans="1:7" ht="16.5" customHeight="1">
      <c r="A4" s="800" t="s">
        <v>458</v>
      </c>
      <c r="B4" s="800"/>
      <c r="C4" s="800"/>
      <c r="D4" s="800"/>
      <c r="E4" s="800"/>
      <c r="F4" s="800"/>
      <c r="G4" s="800"/>
    </row>
    <row r="5" spans="1:5" ht="12.75">
      <c r="A5" s="407"/>
      <c r="B5" s="407"/>
      <c r="C5" s="404"/>
      <c r="D5" s="404"/>
      <c r="E5" s="404"/>
    </row>
    <row r="6" spans="1:5" ht="12.75">
      <c r="A6" s="407"/>
      <c r="B6" s="407"/>
      <c r="C6" s="407"/>
      <c r="D6" s="407"/>
      <c r="E6" s="407"/>
    </row>
    <row r="7" spans="1:7" ht="13.5" thickBot="1">
      <c r="A7" s="407"/>
      <c r="B7" s="407"/>
      <c r="C7" s="407"/>
      <c r="D7" s="407"/>
      <c r="E7" s="407"/>
      <c r="F7" s="520"/>
      <c r="G7" s="520" t="s">
        <v>326</v>
      </c>
    </row>
    <row r="8" spans="1:7" ht="18" customHeight="1">
      <c r="A8" s="858" t="s">
        <v>364</v>
      </c>
      <c r="B8" s="860" t="s">
        <v>365</v>
      </c>
      <c r="C8" s="860"/>
      <c r="D8" s="860"/>
      <c r="E8" s="860"/>
      <c r="F8" s="521" t="s">
        <v>461</v>
      </c>
      <c r="G8" s="521" t="s">
        <v>549</v>
      </c>
    </row>
    <row r="9" spans="1:7" ht="18" customHeight="1">
      <c r="A9" s="859"/>
      <c r="B9" s="861"/>
      <c r="C9" s="861"/>
      <c r="D9" s="861"/>
      <c r="E9" s="861"/>
      <c r="F9" s="522" t="s">
        <v>184</v>
      </c>
      <c r="G9" s="522" t="s">
        <v>184</v>
      </c>
    </row>
    <row r="10" spans="1:7" ht="16.5" customHeight="1">
      <c r="A10" s="868" t="s">
        <v>366</v>
      </c>
      <c r="B10" s="840"/>
      <c r="C10" s="840"/>
      <c r="D10" s="840"/>
      <c r="E10" s="841"/>
      <c r="F10" s="523"/>
      <c r="G10" s="523"/>
    </row>
    <row r="11" spans="1:7" s="414" customFormat="1" ht="12.75">
      <c r="A11" s="524" t="s">
        <v>367</v>
      </c>
      <c r="B11" s="802" t="s">
        <v>101</v>
      </c>
      <c r="C11" s="802"/>
      <c r="D11" s="802"/>
      <c r="E11" s="803"/>
      <c r="F11" s="525"/>
      <c r="G11" s="525">
        <v>20</v>
      </c>
    </row>
    <row r="12" spans="1:7" s="414" customFormat="1" ht="12.75" customHeight="1">
      <c r="A12" s="524" t="s">
        <v>368</v>
      </c>
      <c r="B12" s="802" t="s">
        <v>369</v>
      </c>
      <c r="C12" s="802"/>
      <c r="D12" s="802"/>
      <c r="E12" s="803"/>
      <c r="F12" s="525"/>
      <c r="G12" s="525"/>
    </row>
    <row r="13" spans="1:7" ht="12.75">
      <c r="A13" s="526" t="s">
        <v>9</v>
      </c>
      <c r="B13" s="866" t="s">
        <v>103</v>
      </c>
      <c r="C13" s="866"/>
      <c r="D13" s="866"/>
      <c r="E13" s="867"/>
      <c r="F13" s="527"/>
      <c r="G13" s="527"/>
    </row>
    <row r="14" spans="1:7" ht="12.75" customHeight="1">
      <c r="A14" s="526" t="s">
        <v>12</v>
      </c>
      <c r="B14" s="866" t="s">
        <v>106</v>
      </c>
      <c r="C14" s="866"/>
      <c r="D14" s="866"/>
      <c r="E14" s="867"/>
      <c r="F14" s="527"/>
      <c r="G14" s="527"/>
    </row>
    <row r="15" spans="1:7" ht="12.75">
      <c r="A15" s="528" t="s">
        <v>26</v>
      </c>
      <c r="B15" s="855" t="s">
        <v>370</v>
      </c>
      <c r="C15" s="855"/>
      <c r="D15" s="855"/>
      <c r="E15" s="856"/>
      <c r="F15" s="529"/>
      <c r="G15" s="529"/>
    </row>
    <row r="16" spans="1:7" s="414" customFormat="1" ht="12.75">
      <c r="A16" s="530" t="s">
        <v>79</v>
      </c>
      <c r="B16" s="802" t="s">
        <v>115</v>
      </c>
      <c r="C16" s="802"/>
      <c r="D16" s="802"/>
      <c r="E16" s="803"/>
      <c r="F16" s="525">
        <f>SUM(F17:F19)</f>
        <v>771</v>
      </c>
      <c r="G16" s="525">
        <f>SUM(G17:G19)</f>
        <v>885</v>
      </c>
    </row>
    <row r="17" spans="1:7" ht="12.75">
      <c r="A17" s="526" t="s">
        <v>3</v>
      </c>
      <c r="B17" s="862" t="s">
        <v>453</v>
      </c>
      <c r="C17" s="862"/>
      <c r="D17" s="862"/>
      <c r="E17" s="863"/>
      <c r="F17" s="527"/>
      <c r="G17" s="527"/>
    </row>
    <row r="18" spans="1:7" ht="12.75">
      <c r="A18" s="526" t="s">
        <v>7</v>
      </c>
      <c r="B18" s="862" t="s">
        <v>371</v>
      </c>
      <c r="C18" s="862"/>
      <c r="D18" s="862"/>
      <c r="E18" s="863"/>
      <c r="F18" s="527">
        <v>571</v>
      </c>
      <c r="G18" s="527">
        <v>685</v>
      </c>
    </row>
    <row r="19" spans="1:7" ht="12.75">
      <c r="A19" s="526" t="s">
        <v>27</v>
      </c>
      <c r="B19" s="862" t="s">
        <v>454</v>
      </c>
      <c r="C19" s="862"/>
      <c r="D19" s="862"/>
      <c r="E19" s="863"/>
      <c r="F19" s="531">
        <v>200</v>
      </c>
      <c r="G19" s="531">
        <v>200</v>
      </c>
    </row>
    <row r="20" spans="1:7" s="414" customFormat="1" ht="12.75">
      <c r="A20" s="530" t="s">
        <v>85</v>
      </c>
      <c r="B20" s="842" t="s">
        <v>215</v>
      </c>
      <c r="C20" s="802"/>
      <c r="D20" s="802"/>
      <c r="E20" s="803"/>
      <c r="F20" s="525"/>
      <c r="G20" s="525"/>
    </row>
    <row r="21" spans="1:7" ht="12.75">
      <c r="A21" s="533" t="s">
        <v>41</v>
      </c>
      <c r="B21" s="853" t="s">
        <v>372</v>
      </c>
      <c r="C21" s="853"/>
      <c r="D21" s="853"/>
      <c r="E21" s="854"/>
      <c r="F21" s="527"/>
      <c r="G21" s="527"/>
    </row>
    <row r="22" spans="1:7" ht="12.75">
      <c r="A22" s="526"/>
      <c r="B22" s="862" t="s">
        <v>373</v>
      </c>
      <c r="C22" s="862"/>
      <c r="D22" s="862"/>
      <c r="E22" s="863"/>
      <c r="F22" s="531"/>
      <c r="G22" s="531"/>
    </row>
    <row r="23" spans="1:7" s="414" customFormat="1" ht="12.75">
      <c r="A23" s="530" t="s">
        <v>86</v>
      </c>
      <c r="B23" s="864" t="s">
        <v>374</v>
      </c>
      <c r="C23" s="864"/>
      <c r="D23" s="864"/>
      <c r="E23" s="865"/>
      <c r="F23" s="525"/>
      <c r="G23" s="525"/>
    </row>
    <row r="24" spans="1:7" s="414" customFormat="1" ht="12.75">
      <c r="A24" s="530" t="s">
        <v>376</v>
      </c>
      <c r="B24" s="842" t="s">
        <v>377</v>
      </c>
      <c r="C24" s="802"/>
      <c r="D24" s="802"/>
      <c r="E24" s="803"/>
      <c r="F24" s="525"/>
      <c r="G24" s="525"/>
    </row>
    <row r="25" spans="1:7" s="427" customFormat="1" ht="12.75">
      <c r="A25" s="534" t="s">
        <v>210</v>
      </c>
      <c r="B25" s="851" t="s">
        <v>129</v>
      </c>
      <c r="C25" s="851"/>
      <c r="D25" s="851"/>
      <c r="E25" s="852"/>
      <c r="F25" s="535">
        <f>SUM(F26:F27)</f>
        <v>317</v>
      </c>
      <c r="G25" s="535">
        <f>SUM(G26:G27)</f>
        <v>338</v>
      </c>
    </row>
    <row r="26" spans="1:7" s="428" customFormat="1" ht="12.75">
      <c r="A26" s="533" t="s">
        <v>378</v>
      </c>
      <c r="B26" s="853" t="s">
        <v>379</v>
      </c>
      <c r="C26" s="853"/>
      <c r="D26" s="853"/>
      <c r="E26" s="854"/>
      <c r="F26" s="527">
        <v>317</v>
      </c>
      <c r="G26" s="527">
        <v>338</v>
      </c>
    </row>
    <row r="27" spans="1:7" ht="12.75">
      <c r="A27" s="528" t="s">
        <v>380</v>
      </c>
      <c r="B27" s="855" t="s">
        <v>381</v>
      </c>
      <c r="C27" s="855"/>
      <c r="D27" s="855"/>
      <c r="E27" s="856"/>
      <c r="F27" s="529"/>
      <c r="G27" s="529"/>
    </row>
    <row r="28" spans="1:7" s="538" customFormat="1" ht="22.5" customHeight="1" thickBot="1">
      <c r="A28" s="536"/>
      <c r="B28" s="857" t="s">
        <v>382</v>
      </c>
      <c r="C28" s="857"/>
      <c r="D28" s="857"/>
      <c r="E28" s="844"/>
      <c r="F28" s="537">
        <f>SUM(F11+F16+F25)</f>
        <v>1088</v>
      </c>
      <c r="G28" s="537">
        <f>SUM(G11+G16+G25)</f>
        <v>1243</v>
      </c>
    </row>
    <row r="29" spans="1:5" ht="12.75" customHeight="1">
      <c r="A29" s="539"/>
      <c r="B29" s="540"/>
      <c r="C29" s="540"/>
      <c r="D29" s="540"/>
      <c r="E29" s="540"/>
    </row>
    <row r="30" spans="1:5" ht="12.75" customHeight="1">
      <c r="A30" s="539"/>
      <c r="B30" s="540"/>
      <c r="C30" s="540"/>
      <c r="D30" s="540"/>
      <c r="E30" s="540"/>
    </row>
    <row r="32" ht="13.5" thickBot="1"/>
    <row r="33" spans="1:7" ht="13.5" customHeight="1">
      <c r="A33" s="858" t="s">
        <v>364</v>
      </c>
      <c r="B33" s="860" t="s">
        <v>365</v>
      </c>
      <c r="C33" s="860"/>
      <c r="D33" s="860"/>
      <c r="E33" s="860"/>
      <c r="F33" s="521" t="s">
        <v>461</v>
      </c>
      <c r="G33" s="521" t="s">
        <v>549</v>
      </c>
    </row>
    <row r="34" spans="1:7" ht="21" customHeight="1">
      <c r="A34" s="859"/>
      <c r="B34" s="861"/>
      <c r="C34" s="861"/>
      <c r="D34" s="861"/>
      <c r="E34" s="861"/>
      <c r="F34" s="522" t="s">
        <v>184</v>
      </c>
      <c r="G34" s="522" t="s">
        <v>184</v>
      </c>
    </row>
    <row r="35" spans="1:7" s="414" customFormat="1" ht="12.75">
      <c r="A35" s="524" t="s">
        <v>0</v>
      </c>
      <c r="B35" s="803" t="s">
        <v>383</v>
      </c>
      <c r="C35" s="843"/>
      <c r="D35" s="843"/>
      <c r="E35" s="843"/>
      <c r="F35" s="551">
        <f>SUM(F36:F42)</f>
        <v>1088</v>
      </c>
      <c r="G35" s="551">
        <f>SUM(G36:G42)</f>
        <v>1243</v>
      </c>
    </row>
    <row r="36" spans="1:7" ht="12.75">
      <c r="A36" s="542" t="s">
        <v>3</v>
      </c>
      <c r="B36" s="841" t="s">
        <v>20</v>
      </c>
      <c r="C36" s="847"/>
      <c r="D36" s="847"/>
      <c r="E36" s="847"/>
      <c r="F36" s="552">
        <v>445</v>
      </c>
      <c r="G36" s="552">
        <v>445</v>
      </c>
    </row>
    <row r="37" spans="1:7" ht="12.75">
      <c r="A37" s="542" t="s">
        <v>7</v>
      </c>
      <c r="B37" s="841" t="s">
        <v>33</v>
      </c>
      <c r="C37" s="847"/>
      <c r="D37" s="847"/>
      <c r="E37" s="847"/>
      <c r="F37" s="553">
        <v>78</v>
      </c>
      <c r="G37" s="553">
        <v>78</v>
      </c>
    </row>
    <row r="38" spans="1:7" ht="12.75">
      <c r="A38" s="543" t="s">
        <v>39</v>
      </c>
      <c r="B38" s="841" t="s">
        <v>5</v>
      </c>
      <c r="C38" s="847"/>
      <c r="D38" s="847"/>
      <c r="E38" s="847"/>
      <c r="F38" s="553">
        <v>565</v>
      </c>
      <c r="G38" s="553">
        <v>720</v>
      </c>
    </row>
    <row r="39" spans="1:7" ht="12.75">
      <c r="A39" s="543" t="s">
        <v>27</v>
      </c>
      <c r="B39" s="841" t="s">
        <v>384</v>
      </c>
      <c r="C39" s="847"/>
      <c r="D39" s="847"/>
      <c r="E39" s="847"/>
      <c r="F39" s="553"/>
      <c r="G39" s="553"/>
    </row>
    <row r="40" spans="1:7" ht="12.75" customHeight="1">
      <c r="A40" s="533" t="s">
        <v>43</v>
      </c>
      <c r="B40" s="848" t="s">
        <v>385</v>
      </c>
      <c r="C40" s="849"/>
      <c r="D40" s="849"/>
      <c r="E40" s="849"/>
      <c r="F40" s="554"/>
      <c r="G40" s="554"/>
    </row>
    <row r="41" spans="1:7" ht="12.75" customHeight="1">
      <c r="A41" s="533" t="s">
        <v>55</v>
      </c>
      <c r="B41" s="546" t="s">
        <v>177</v>
      </c>
      <c r="C41" s="546"/>
      <c r="D41" s="546"/>
      <c r="E41" s="544"/>
      <c r="F41" s="554"/>
      <c r="G41" s="554"/>
    </row>
    <row r="42" spans="1:7" ht="12.75">
      <c r="A42" s="542" t="s">
        <v>49</v>
      </c>
      <c r="B42" s="840" t="s">
        <v>175</v>
      </c>
      <c r="C42" s="840"/>
      <c r="D42" s="840"/>
      <c r="E42" s="841"/>
      <c r="F42" s="555"/>
      <c r="G42" s="555"/>
    </row>
    <row r="43" spans="1:7" s="414" customFormat="1" ht="12.75">
      <c r="A43" s="547" t="s">
        <v>85</v>
      </c>
      <c r="B43" s="842" t="s">
        <v>386</v>
      </c>
      <c r="C43" s="802"/>
      <c r="D43" s="802"/>
      <c r="E43" s="803"/>
      <c r="F43" s="556"/>
      <c r="G43" s="556"/>
    </row>
    <row r="44" spans="1:7" s="414" customFormat="1" ht="12.75">
      <c r="A44" s="547" t="s">
        <v>86</v>
      </c>
      <c r="B44" s="803" t="s">
        <v>387</v>
      </c>
      <c r="C44" s="843"/>
      <c r="D44" s="843"/>
      <c r="E44" s="843"/>
      <c r="F44" s="557"/>
      <c r="G44" s="557"/>
    </row>
    <row r="45" spans="1:7" s="414" customFormat="1" ht="12.75">
      <c r="A45" s="547" t="s">
        <v>88</v>
      </c>
      <c r="B45" s="842" t="s">
        <v>78</v>
      </c>
      <c r="C45" s="802"/>
      <c r="D45" s="802"/>
      <c r="E45" s="803"/>
      <c r="F45" s="556"/>
      <c r="G45" s="556"/>
    </row>
    <row r="46" spans="1:7" s="549" customFormat="1" ht="27" customHeight="1" thickBot="1">
      <c r="A46" s="548"/>
      <c r="B46" s="844" t="s">
        <v>388</v>
      </c>
      <c r="C46" s="845"/>
      <c r="D46" s="845"/>
      <c r="E46" s="845"/>
      <c r="F46" s="558">
        <f>SUM(F35)</f>
        <v>1088</v>
      </c>
      <c r="G46" s="558">
        <f>SUM(G35)</f>
        <v>1243</v>
      </c>
    </row>
    <row r="63" ht="24.75" customHeight="1"/>
    <row r="85" spans="1:5" ht="12.75">
      <c r="A85" s="406"/>
      <c r="B85" s="406"/>
      <c r="C85" s="406"/>
      <c r="D85" s="406"/>
      <c r="E85" s="406"/>
    </row>
    <row r="86" spans="1:5" ht="12.75">
      <c r="A86" s="406"/>
      <c r="B86" s="406"/>
      <c r="C86" s="406"/>
      <c r="D86" s="406"/>
      <c r="E86" s="406"/>
    </row>
    <row r="87" spans="1:5" ht="12.75">
      <c r="A87" s="406"/>
      <c r="B87" s="406"/>
      <c r="C87" s="406"/>
      <c r="D87" s="406"/>
      <c r="E87" s="406"/>
    </row>
    <row r="88" spans="1:5" ht="12.75">
      <c r="A88" s="406"/>
      <c r="B88" s="406"/>
      <c r="C88" s="406"/>
      <c r="D88" s="406"/>
      <c r="E88" s="406"/>
    </row>
    <row r="89" spans="1:5" ht="12.75">
      <c r="A89" s="406"/>
      <c r="B89" s="406"/>
      <c r="C89" s="406"/>
      <c r="D89" s="406"/>
      <c r="E89" s="406"/>
    </row>
    <row r="90" spans="1:5" ht="12.75">
      <c r="A90" s="406"/>
      <c r="B90" s="406"/>
      <c r="C90" s="406"/>
      <c r="D90" s="406"/>
      <c r="E90" s="406"/>
    </row>
    <row r="91" spans="1:5" ht="12.75">
      <c r="A91" s="406"/>
      <c r="B91" s="406"/>
      <c r="C91" s="406"/>
      <c r="D91" s="406"/>
      <c r="E91" s="406"/>
    </row>
  </sheetData>
  <sheetProtection/>
  <mergeCells count="37">
    <mergeCell ref="B12:E12"/>
    <mergeCell ref="A1:F1"/>
    <mergeCell ref="A2:F2"/>
    <mergeCell ref="A8:A9"/>
    <mergeCell ref="B8:E9"/>
    <mergeCell ref="A10:E10"/>
    <mergeCell ref="B11:E11"/>
    <mergeCell ref="A4:G4"/>
    <mergeCell ref="B13:E13"/>
    <mergeCell ref="B14:E14"/>
    <mergeCell ref="B15:E15"/>
    <mergeCell ref="B16:E16"/>
    <mergeCell ref="B17:E17"/>
    <mergeCell ref="B20:E20"/>
    <mergeCell ref="B18:E18"/>
    <mergeCell ref="B19:E19"/>
    <mergeCell ref="B21:E21"/>
    <mergeCell ref="B22:E22"/>
    <mergeCell ref="A33:A34"/>
    <mergeCell ref="B33:E34"/>
    <mergeCell ref="B36:E36"/>
    <mergeCell ref="B35:E35"/>
    <mergeCell ref="B28:E28"/>
    <mergeCell ref="B37:E37"/>
    <mergeCell ref="B38:E38"/>
    <mergeCell ref="B23:E23"/>
    <mergeCell ref="B24:E24"/>
    <mergeCell ref="B25:E25"/>
    <mergeCell ref="B26:E26"/>
    <mergeCell ref="B27:E27"/>
    <mergeCell ref="B46:E46"/>
    <mergeCell ref="B39:E39"/>
    <mergeCell ref="B40:E40"/>
    <mergeCell ref="B42:E42"/>
    <mergeCell ref="B43:E43"/>
    <mergeCell ref="B44:E44"/>
    <mergeCell ref="B45:E4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  <headerFooter alignWithMargins="0">
    <oddHeader>&amp;C6.c. sz. melléklet
a 22/2009. (VIII.28.) Ök. rendelethez&amp;R
6.c. sz. melléklet
</oddHeader>
    <oddFooter>&amp;L&amp;D&amp;C&amp;P</oddFooter>
  </headerFooter>
  <rowBreaks count="1" manualBreakCount="1">
    <brk id="4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4.28125" style="406" customWidth="1"/>
    <col min="2" max="2" width="9.00390625" style="406" customWidth="1"/>
    <col min="3" max="3" width="9.140625" style="406" customWidth="1"/>
    <col min="4" max="4" width="12.8515625" style="406" customWidth="1"/>
    <col min="5" max="5" width="28.28125" style="406" customWidth="1"/>
    <col min="6" max="7" width="19.421875" style="406" customWidth="1"/>
    <col min="8" max="16384" width="9.140625" style="406" customWidth="1"/>
  </cols>
  <sheetData>
    <row r="1" spans="1:7" ht="12.75" customHeight="1">
      <c r="A1" s="871"/>
      <c r="B1" s="871"/>
      <c r="C1" s="871"/>
      <c r="D1" s="871"/>
      <c r="E1" s="871"/>
      <c r="F1" s="871"/>
      <c r="G1" s="405"/>
    </row>
    <row r="2" spans="1:7" ht="16.5" customHeight="1">
      <c r="A2" s="871" t="s">
        <v>389</v>
      </c>
      <c r="B2" s="871"/>
      <c r="C2" s="871"/>
      <c r="D2" s="871"/>
      <c r="E2" s="871"/>
      <c r="F2" s="871"/>
      <c r="G2" s="871"/>
    </row>
    <row r="3" spans="1:6" ht="12.75">
      <c r="A3" s="430"/>
      <c r="B3" s="430"/>
      <c r="C3" s="430"/>
      <c r="D3" s="430"/>
      <c r="E3" s="430"/>
      <c r="F3" s="430"/>
    </row>
    <row r="4" spans="1:6" ht="12.75">
      <c r="A4" s="430"/>
      <c r="B4" s="430"/>
      <c r="C4" s="430"/>
      <c r="D4" s="430"/>
      <c r="E4" s="430"/>
      <c r="F4" s="430"/>
    </row>
    <row r="5" spans="1:6" ht="12.75">
      <c r="A5" s="430"/>
      <c r="B5" s="430"/>
      <c r="C5" s="430"/>
      <c r="D5" s="430"/>
      <c r="E5" s="430"/>
      <c r="F5" s="430"/>
    </row>
    <row r="6" spans="1:7" ht="13.5" thickBot="1">
      <c r="A6" s="430"/>
      <c r="B6" s="430"/>
      <c r="C6" s="430"/>
      <c r="D6" s="430"/>
      <c r="E6" s="430"/>
      <c r="F6" s="448"/>
      <c r="G6" s="448" t="s">
        <v>363</v>
      </c>
    </row>
    <row r="7" spans="1:7" ht="16.5" customHeight="1" thickTop="1">
      <c r="A7" s="809" t="s">
        <v>364</v>
      </c>
      <c r="B7" s="811" t="s">
        <v>365</v>
      </c>
      <c r="C7" s="811"/>
      <c r="D7" s="811"/>
      <c r="E7" s="811"/>
      <c r="F7" s="869" t="s">
        <v>462</v>
      </c>
      <c r="G7" s="869" t="s">
        <v>550</v>
      </c>
    </row>
    <row r="8" spans="1:7" ht="15.75" customHeight="1">
      <c r="A8" s="810"/>
      <c r="B8" s="812"/>
      <c r="C8" s="812"/>
      <c r="D8" s="812"/>
      <c r="E8" s="812"/>
      <c r="F8" s="870"/>
      <c r="G8" s="870"/>
    </row>
    <row r="9" spans="1:7" ht="12.75">
      <c r="A9" s="449" t="s">
        <v>83</v>
      </c>
      <c r="B9" s="805" t="s">
        <v>119</v>
      </c>
      <c r="C9" s="805"/>
      <c r="D9" s="805"/>
      <c r="E9" s="805"/>
      <c r="F9" s="450">
        <f>SUM(F10:F12)</f>
        <v>12189</v>
      </c>
      <c r="G9" s="450">
        <f>SUM(G10:G12)</f>
        <v>20790</v>
      </c>
    </row>
    <row r="10" spans="1:7" ht="12.75">
      <c r="A10" s="451" t="s">
        <v>3</v>
      </c>
      <c r="B10" s="875" t="s">
        <v>121</v>
      </c>
      <c r="C10" s="875"/>
      <c r="D10" s="875"/>
      <c r="E10" s="875"/>
      <c r="F10" s="452">
        <v>0</v>
      </c>
      <c r="G10" s="452">
        <v>8601</v>
      </c>
    </row>
    <row r="11" spans="1:7" ht="12.75">
      <c r="A11" s="453" t="s">
        <v>7</v>
      </c>
      <c r="B11" s="876" t="s">
        <v>122</v>
      </c>
      <c r="C11" s="876"/>
      <c r="D11" s="876"/>
      <c r="E11" s="876"/>
      <c r="F11" s="454">
        <v>11860</v>
      </c>
      <c r="G11" s="454">
        <v>11860</v>
      </c>
    </row>
    <row r="12" spans="1:7" ht="12.75">
      <c r="A12" s="453" t="s">
        <v>39</v>
      </c>
      <c r="B12" s="876" t="s">
        <v>123</v>
      </c>
      <c r="C12" s="876"/>
      <c r="D12" s="876"/>
      <c r="E12" s="876"/>
      <c r="F12" s="454">
        <v>329</v>
      </c>
      <c r="G12" s="454">
        <v>329</v>
      </c>
    </row>
    <row r="13" spans="1:7" ht="12.75">
      <c r="A13" s="410" t="s">
        <v>85</v>
      </c>
      <c r="B13" s="805" t="s">
        <v>216</v>
      </c>
      <c r="C13" s="805"/>
      <c r="D13" s="805"/>
      <c r="E13" s="805"/>
      <c r="F13" s="455">
        <v>124532</v>
      </c>
      <c r="G13" s="455">
        <v>822417</v>
      </c>
    </row>
    <row r="14" spans="1:7" s="414" customFormat="1" ht="12.75">
      <c r="A14" s="410" t="s">
        <v>86</v>
      </c>
      <c r="B14" s="801" t="s">
        <v>390</v>
      </c>
      <c r="C14" s="806"/>
      <c r="D14" s="806"/>
      <c r="E14" s="804"/>
      <c r="F14" s="455">
        <v>0</v>
      </c>
      <c r="G14" s="455">
        <v>1516</v>
      </c>
    </row>
    <row r="15" spans="1:7" s="414" customFormat="1" ht="24.75" customHeight="1">
      <c r="A15" s="410" t="s">
        <v>88</v>
      </c>
      <c r="B15" s="883" t="s">
        <v>267</v>
      </c>
      <c r="C15" s="884"/>
      <c r="D15" s="884"/>
      <c r="E15" s="885"/>
      <c r="F15" s="455">
        <v>3800</v>
      </c>
      <c r="G15" s="455">
        <v>3800</v>
      </c>
    </row>
    <row r="16" spans="1:7" s="414" customFormat="1" ht="12.75">
      <c r="A16" s="456" t="s">
        <v>210</v>
      </c>
      <c r="B16" s="878" t="s">
        <v>391</v>
      </c>
      <c r="C16" s="878"/>
      <c r="D16" s="878"/>
      <c r="E16" s="878"/>
      <c r="F16" s="457">
        <v>865997</v>
      </c>
      <c r="G16" s="457">
        <v>978561</v>
      </c>
    </row>
    <row r="17" spans="1:7" ht="13.5" thickBot="1">
      <c r="A17" s="458"/>
      <c r="B17" s="879" t="s">
        <v>382</v>
      </c>
      <c r="C17" s="880"/>
      <c r="D17" s="880"/>
      <c r="E17" s="881"/>
      <c r="F17" s="459">
        <f>F9+SUM(F13:F16)</f>
        <v>1006518</v>
      </c>
      <c r="G17" s="459">
        <f>G9+SUM(G13:G16)</f>
        <v>1827084</v>
      </c>
    </row>
    <row r="18" ht="13.5" thickTop="1"/>
    <row r="19" ht="13.5" thickBot="1"/>
    <row r="20" spans="1:7" ht="18.75" customHeight="1" thickTop="1">
      <c r="A20" s="460" t="s">
        <v>0</v>
      </c>
      <c r="B20" s="882" t="s">
        <v>392</v>
      </c>
      <c r="C20" s="882"/>
      <c r="D20" s="882"/>
      <c r="E20" s="882"/>
      <c r="F20" s="461">
        <f>SUM(F21:F24)</f>
        <v>274564</v>
      </c>
      <c r="G20" s="461">
        <f>SUM(G21:G24)</f>
        <v>1259292</v>
      </c>
    </row>
    <row r="21" spans="1:7" ht="12.75">
      <c r="A21" s="453" t="s">
        <v>120</v>
      </c>
      <c r="B21" s="876" t="s">
        <v>393</v>
      </c>
      <c r="C21" s="876"/>
      <c r="D21" s="876"/>
      <c r="E21" s="876"/>
      <c r="F21" s="454">
        <v>145669</v>
      </c>
      <c r="G21" s="454">
        <v>1000669</v>
      </c>
    </row>
    <row r="22" spans="1:7" ht="12.75">
      <c r="A22" s="453" t="s">
        <v>7</v>
      </c>
      <c r="B22" s="876" t="s">
        <v>394</v>
      </c>
      <c r="C22" s="876"/>
      <c r="D22" s="876"/>
      <c r="E22" s="876"/>
      <c r="F22" s="454">
        <v>117655</v>
      </c>
      <c r="G22" s="454">
        <v>188910</v>
      </c>
    </row>
    <row r="23" spans="1:7" ht="12.75">
      <c r="A23" s="453" t="s">
        <v>39</v>
      </c>
      <c r="B23" s="872" t="s">
        <v>395</v>
      </c>
      <c r="C23" s="873"/>
      <c r="D23" s="873"/>
      <c r="E23" s="874"/>
      <c r="F23" s="454">
        <v>11240</v>
      </c>
      <c r="G23" s="454">
        <v>69713</v>
      </c>
    </row>
    <row r="24" spans="1:7" ht="12.75">
      <c r="A24" s="462" t="s">
        <v>27</v>
      </c>
      <c r="B24" s="463" t="s">
        <v>396</v>
      </c>
      <c r="C24" s="464"/>
      <c r="D24" s="464"/>
      <c r="E24" s="465"/>
      <c r="F24" s="466">
        <v>0</v>
      </c>
      <c r="G24" s="466">
        <v>0</v>
      </c>
    </row>
    <row r="25" spans="1:7" ht="12.75">
      <c r="A25" s="410" t="s">
        <v>79</v>
      </c>
      <c r="B25" s="420" t="s">
        <v>397</v>
      </c>
      <c r="C25" s="411"/>
      <c r="D25" s="411"/>
      <c r="E25" s="412"/>
      <c r="F25" s="455">
        <v>62000</v>
      </c>
      <c r="G25" s="455">
        <v>62000</v>
      </c>
    </row>
    <row r="26" spans="1:7" s="414" customFormat="1" ht="12.75">
      <c r="A26" s="410" t="s">
        <v>83</v>
      </c>
      <c r="B26" s="801" t="s">
        <v>398</v>
      </c>
      <c r="C26" s="806"/>
      <c r="D26" s="806"/>
      <c r="E26" s="804"/>
      <c r="F26" s="455">
        <v>6500</v>
      </c>
      <c r="G26" s="455">
        <v>6500</v>
      </c>
    </row>
    <row r="27" spans="1:7" s="414" customFormat="1" ht="12.75">
      <c r="A27" s="410" t="s">
        <v>86</v>
      </c>
      <c r="B27" s="801" t="s">
        <v>399</v>
      </c>
      <c r="C27" s="806"/>
      <c r="D27" s="806"/>
      <c r="E27" s="804"/>
      <c r="F27" s="455">
        <v>759277</v>
      </c>
      <c r="G27" s="455">
        <v>653424</v>
      </c>
    </row>
    <row r="28" spans="1:7" ht="13.5" thickBot="1">
      <c r="A28" s="458"/>
      <c r="B28" s="813" t="s">
        <v>388</v>
      </c>
      <c r="C28" s="813"/>
      <c r="D28" s="813"/>
      <c r="E28" s="813"/>
      <c r="F28" s="459">
        <f>F20+SUM(F25:F27)</f>
        <v>1102341</v>
      </c>
      <c r="G28" s="459">
        <f>G20+SUM(G25:G27)</f>
        <v>1981216</v>
      </c>
    </row>
    <row r="29" ht="13.5" thickTop="1"/>
    <row r="47" spans="1:6" ht="12.75">
      <c r="A47" s="877"/>
      <c r="B47" s="877"/>
      <c r="C47" s="877"/>
      <c r="D47" s="877"/>
      <c r="E47" s="877"/>
      <c r="F47" s="877"/>
    </row>
  </sheetData>
  <sheetProtection/>
  <mergeCells count="23">
    <mergeCell ref="B14:E14"/>
    <mergeCell ref="B15:E15"/>
    <mergeCell ref="A1:F1"/>
    <mergeCell ref="A7:A8"/>
    <mergeCell ref="B7:E8"/>
    <mergeCell ref="F7:F8"/>
    <mergeCell ref="B9:E9"/>
    <mergeCell ref="A47:F47"/>
    <mergeCell ref="B16:E16"/>
    <mergeCell ref="B17:E17"/>
    <mergeCell ref="B20:E20"/>
    <mergeCell ref="B21:E21"/>
    <mergeCell ref="B22:E22"/>
    <mergeCell ref="G7:G8"/>
    <mergeCell ref="A2:G2"/>
    <mergeCell ref="B23:E23"/>
    <mergeCell ref="B26:E26"/>
    <mergeCell ref="B27:E27"/>
    <mergeCell ref="B28:E28"/>
    <mergeCell ref="B10:E10"/>
    <mergeCell ref="B11:E11"/>
    <mergeCell ref="B12:E12"/>
    <mergeCell ref="B13:E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&amp;C7.a. sz. melléklet
a 22/2009. (VIII.28.) Ök. rendelethez&amp;R
7.a. sz. melléklet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Hartvichné Schmidt Hajnalka</dc:creator>
  <cp:keywords/>
  <dc:description/>
  <cp:lastModifiedBy>tmoni</cp:lastModifiedBy>
  <cp:lastPrinted>2009-08-17T09:11:07Z</cp:lastPrinted>
  <dcterms:created xsi:type="dcterms:W3CDTF">2005-01-26T11:29:16Z</dcterms:created>
  <dcterms:modified xsi:type="dcterms:W3CDTF">2009-09-07T06:59:04Z</dcterms:modified>
  <cp:category/>
  <cp:version/>
  <cp:contentType/>
  <cp:contentStatus/>
</cp:coreProperties>
</file>