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firstSheet="9" activeTab="13"/>
  </bookViews>
  <sheets>
    <sheet name="1.sz.melléklet" sheetId="1" r:id="rId1"/>
    <sheet name="2.sz.melléklet" sheetId="2" r:id="rId2"/>
    <sheet name="3.sz.melléklet" sheetId="3" r:id="rId3"/>
    <sheet name="4.sz.melléklet" sheetId="4" r:id="rId4"/>
    <sheet name="5.sz.melléklet" sheetId="5" r:id="rId5"/>
    <sheet name="6.sz.melléklet" sheetId="6" r:id="rId6"/>
    <sheet name="7.sz.melléklet" sheetId="7" r:id="rId7"/>
    <sheet name="8.sz.melléklet" sheetId="8" r:id="rId8"/>
    <sheet name="9.sz.melléklet" sheetId="9" r:id="rId9"/>
    <sheet name="10.sz.melléklet" sheetId="10" r:id="rId10"/>
    <sheet name="11.sz.melléklet" sheetId="11" r:id="rId11"/>
    <sheet name="12.sz.melléklet" sheetId="12" r:id="rId12"/>
    <sheet name="13.sz.melléklet" sheetId="13" r:id="rId13"/>
    <sheet name="14.sz.melléklet" sheetId="14" r:id="rId14"/>
    <sheet name="15.sz.melléklet" sheetId="15" r:id="rId15"/>
  </sheets>
  <definedNames>
    <definedName name="_xlnm.Print_Titles" localSheetId="0">'1.sz.melléklet'!$1:$5</definedName>
    <definedName name="_xlnm.Print_Titles" localSheetId="1">'2.sz.melléklet'!$3:$7</definedName>
    <definedName name="_xlnm.Print_Titles" localSheetId="7">'8.sz.melléklet'!$12:$15</definedName>
    <definedName name="_xlnm.Print_Area" localSheetId="0">'1.sz.melléklet'!$A$1:$K$534</definedName>
    <definedName name="_xlnm.Print_Area" localSheetId="9">'10.sz.melléklet'!$A$1:$G$47</definedName>
    <definedName name="_xlnm.Print_Area" localSheetId="10">'11.sz.melléklet'!$A$1:$G$29</definedName>
    <definedName name="_xlnm.Print_Area" localSheetId="11">'12.sz.melléklet'!$A$1:$G$48</definedName>
    <definedName name="_xlnm.Print_Area" localSheetId="12">'13.sz.melléklet'!$A$1:$G$30</definedName>
    <definedName name="_xlnm.Print_Area" localSheetId="1">'2.sz.melléklet'!$A$1:$K$864</definedName>
  </definedNames>
  <calcPr fullCalcOnLoad="1"/>
</workbook>
</file>

<file path=xl/comments2.xml><?xml version="1.0" encoding="utf-8"?>
<comments xmlns="http://schemas.openxmlformats.org/spreadsheetml/2006/main">
  <authors>
    <author>tmoni</author>
  </authors>
  <commentList>
    <comment ref="A450" authorId="0">
      <text>
        <r>
          <rPr>
            <b/>
            <sz val="9"/>
            <rFont val="Tahoma"/>
            <family val="2"/>
          </rPr>
          <t>tmoni: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<sst xmlns="http://schemas.openxmlformats.org/spreadsheetml/2006/main" count="2997" uniqueCount="777">
  <si>
    <t>MÓR VÁROSI ÖNKORMÁNYZAT BEVÉTELEI</t>
  </si>
  <si>
    <t>2008. évi</t>
  </si>
  <si>
    <t>eredeti</t>
  </si>
  <si>
    <t>előirányzat</t>
  </si>
  <si>
    <t>Polgármesteri Hivatal</t>
  </si>
  <si>
    <t>I. Működési bevételek</t>
  </si>
  <si>
    <t>1.</t>
  </si>
  <si>
    <t>Intézményi működési bevétel</t>
  </si>
  <si>
    <t>1.1</t>
  </si>
  <si>
    <t>Hatósági jogkörhöz köthető működési bevétel</t>
  </si>
  <si>
    <t>1.2.</t>
  </si>
  <si>
    <t>Egyéb saját bevétel</t>
  </si>
  <si>
    <t>1.3.</t>
  </si>
  <si>
    <t>Áfabevételek, visszatérülések</t>
  </si>
  <si>
    <t>1.4.</t>
  </si>
  <si>
    <t>Hozam és kamatbevételek</t>
  </si>
  <si>
    <t>2.</t>
  </si>
  <si>
    <t>Önkormányzatok sajátos működési bevétele</t>
  </si>
  <si>
    <t>2.1</t>
  </si>
  <si>
    <t>Helyi adók</t>
  </si>
  <si>
    <t>2.1.1.</t>
  </si>
  <si>
    <t>Magánszemélyek kommunális adója</t>
  </si>
  <si>
    <t>2.1.2.</t>
  </si>
  <si>
    <t>Iparűzési adó</t>
  </si>
  <si>
    <t>2.1.3.</t>
  </si>
  <si>
    <t>Idegenforgalmi adó</t>
  </si>
  <si>
    <t>2.2.</t>
  </si>
  <si>
    <t>Átengedett központi adók</t>
  </si>
  <si>
    <t>2.2.1.</t>
  </si>
  <si>
    <t>SZJA helyben maradó része</t>
  </si>
  <si>
    <t>2.2.2.</t>
  </si>
  <si>
    <t>Jövedelemkülönbség mértéklése</t>
  </si>
  <si>
    <t>2.2.3.</t>
  </si>
  <si>
    <t>SZJA normatív módon elosztott része</t>
  </si>
  <si>
    <t>2.2.4.</t>
  </si>
  <si>
    <t>Gépjárműadó</t>
  </si>
  <si>
    <t>2.3.</t>
  </si>
  <si>
    <t>Bírságok, pótlékok és egyéb sajátos bevételek</t>
  </si>
  <si>
    <t>2.3.1.</t>
  </si>
  <si>
    <t>Pótlékok, bírságok</t>
  </si>
  <si>
    <t>2.3.2.</t>
  </si>
  <si>
    <t>Önkormányzati lakások lakbérbevétele</t>
  </si>
  <si>
    <t>2.3.3.</t>
  </si>
  <si>
    <t>Önkormányzati egyéb helyiségek bérbeadásából származó bevételek</t>
  </si>
  <si>
    <t>- MÓRHŐ KFT.</t>
  </si>
  <si>
    <t>- Polgármesteri Hivatal</t>
  </si>
  <si>
    <t>2.3.4.</t>
  </si>
  <si>
    <t>Környezetvédelmi bírság</t>
  </si>
  <si>
    <t>2.3.5.</t>
  </si>
  <si>
    <t>Építésrendészeti bírság</t>
  </si>
  <si>
    <t>2.3.6.</t>
  </si>
  <si>
    <t>Talajterhelési díj</t>
  </si>
  <si>
    <t>2.3.7.</t>
  </si>
  <si>
    <t>Egyéb sajátos bevétel</t>
  </si>
  <si>
    <t>II.</t>
  </si>
  <si>
    <t>Támogatások</t>
  </si>
  <si>
    <t>Önkormányzat költségvetési támogatása</t>
  </si>
  <si>
    <t>Normatív hozzájárulások</t>
  </si>
  <si>
    <t>Központosított előirányzatok</t>
  </si>
  <si>
    <t>Kisebbségi önkormányzatok támogatása</t>
  </si>
  <si>
    <t>Közműfejlesztési hozzájárulás</t>
  </si>
  <si>
    <t>3.</t>
  </si>
  <si>
    <t>Normatív kötött felhasználású támogatások</t>
  </si>
  <si>
    <t>Kiegészítő támogatás egyes közoktatási feladatokhoz</t>
  </si>
  <si>
    <t>- Közcélú foglalkoztatás</t>
  </si>
  <si>
    <t>- Szociális továbbképzés</t>
  </si>
  <si>
    <t>- Hivatásos Önkormányzati Tűzoltóság</t>
  </si>
  <si>
    <t>Kiegészítő támogatás egyes szociális feladatokhoz</t>
  </si>
  <si>
    <t>- Rendszeres szociális segély</t>
  </si>
  <si>
    <t>- Időskorúak járadéka</t>
  </si>
  <si>
    <t>- Ápolási díj</t>
  </si>
  <si>
    <t>- Adósságkezelő szolgáltatás</t>
  </si>
  <si>
    <t>- Lakásfenntartási támogatás</t>
  </si>
  <si>
    <t>- Ápolási szakvélemény</t>
  </si>
  <si>
    <t>III.</t>
  </si>
  <si>
    <t>Felhalmozási és tőke jellegű bevételek</t>
  </si>
  <si>
    <t xml:space="preserve">1. </t>
  </si>
  <si>
    <t>Tárgyi eszközök, immateriális javak értékesítése</t>
  </si>
  <si>
    <t>Ingatlanok értékesítése (föld nélkül)</t>
  </si>
  <si>
    <t>Föld értékesítés</t>
  </si>
  <si>
    <t>Immateriális javak értékesítése</t>
  </si>
  <si>
    <t>Önkormányzatok sajátos felhalmozási és tőkebevételei</t>
  </si>
  <si>
    <t>Önkormányzati lakások értékesítése</t>
  </si>
  <si>
    <t>Önkormányzati lakótelek értékesítése</t>
  </si>
  <si>
    <t>Privatizációból származó bevételek</t>
  </si>
  <si>
    <t>Pénzügyi befektetések bevételei</t>
  </si>
  <si>
    <t>Osztalékok és hozamok</t>
  </si>
  <si>
    <t>Értékpapírok értékesítése</t>
  </si>
  <si>
    <t>IV.</t>
  </si>
  <si>
    <t>Támogatásértékű bevételek</t>
  </si>
  <si>
    <t>Támogatásértékű működési bevétel</t>
  </si>
  <si>
    <t>Érettségi vizsgák lebonyolítására</t>
  </si>
  <si>
    <t>Népszavazás költségeire</t>
  </si>
  <si>
    <t>4.</t>
  </si>
  <si>
    <t>Szociális Alapszolgáltatási Központ működési hozzájárulása</t>
  </si>
  <si>
    <t>5.</t>
  </si>
  <si>
    <t>Közoktatási Társulás működési hozzájárulása</t>
  </si>
  <si>
    <t>6.</t>
  </si>
  <si>
    <t>Radnóti Miklós Ált. Iskola 2007. évi támogatásának elszámolása</t>
  </si>
  <si>
    <t>7.</t>
  </si>
  <si>
    <t>8.</t>
  </si>
  <si>
    <t>Csákberény Községi Önkormányzat hozzájárulása létszámleépítéshez</t>
  </si>
  <si>
    <t>Támogatásértékű felhalmozási bevétel</t>
  </si>
  <si>
    <t>Wekerle S. u., Szabadság tér rehabilitációja</t>
  </si>
  <si>
    <t>V.</t>
  </si>
  <si>
    <t>Véglegesen átvett pénzeszközök</t>
  </si>
  <si>
    <t>Működési célú pénzeszköz átvétel</t>
  </si>
  <si>
    <t>Felhalmozási célú pénzeszköz átvétel</t>
  </si>
  <si>
    <t>VI.</t>
  </si>
  <si>
    <t>Támogatási kölcsönök visszatérülése, igénybevétele, értékpapírok kibocsátásának bevétele</t>
  </si>
  <si>
    <t>Első lakáshoz jutók támogatásának visszatérülése</t>
  </si>
  <si>
    <t>Befektetési célú kötvény kibocsátás</t>
  </si>
  <si>
    <t>VII.</t>
  </si>
  <si>
    <t>Hitelek felvétele</t>
  </si>
  <si>
    <t>Működési célú hitel</t>
  </si>
  <si>
    <t>Felhalmozási célú hitel</t>
  </si>
  <si>
    <t>VIII.</t>
  </si>
  <si>
    <t>Pénzforgalom nélküli bevételek</t>
  </si>
  <si>
    <t>Előző évi pénzmaradvány igénybevétele</t>
  </si>
  <si>
    <t>1.1.</t>
  </si>
  <si>
    <t>Előző évi pénzmaradvány igénybevétele működési célú</t>
  </si>
  <si>
    <t>Előző évi pénzmaradvány igénybevétele fejlesztési célú</t>
  </si>
  <si>
    <t>Intézmények elvonható pénzmaradványa</t>
  </si>
  <si>
    <t>Hivatásos Önkormányzati Tűzoltóság</t>
  </si>
  <si>
    <t>I.</t>
  </si>
  <si>
    <t>Működési bevételek</t>
  </si>
  <si>
    <t>Intézményi működési bevételek</t>
  </si>
  <si>
    <t>Működési célú pénzeszközátvétel</t>
  </si>
  <si>
    <t>IX.</t>
  </si>
  <si>
    <t>Önkormányzati támogatás</t>
  </si>
  <si>
    <t>Móri Német Kisebbségi Önkormányzat</t>
  </si>
  <si>
    <t>Támogatás értékű működési bevétel</t>
  </si>
  <si>
    <t>Móri Cigány Kisebbségi Önkormányzat</t>
  </si>
  <si>
    <t>Támogatás értékű működési bevételek</t>
  </si>
  <si>
    <t>Polgármesteri Hivatal bevételei összesen</t>
  </si>
  <si>
    <t>Normatív hozzájárulás</t>
  </si>
  <si>
    <t>Petőfi Sándor Általános Iskola</t>
  </si>
  <si>
    <t>Támogatás értékű bevételek</t>
  </si>
  <si>
    <t>- Mór Város Sportjáért Alapítványtól</t>
  </si>
  <si>
    <t>- Alcoa Alapítványtól</t>
  </si>
  <si>
    <t>Dr. Zimmermann Ágoston Általános Iskola</t>
  </si>
  <si>
    <t>Támogatás értékű  működési bevételek</t>
  </si>
  <si>
    <t>- Igazságügyi és Rendészeti Minisztériumtól</t>
  </si>
  <si>
    <t>- NYSI Nevelési Intézettől</t>
  </si>
  <si>
    <t>Napsugár Óvoda</t>
  </si>
  <si>
    <t>Előző évi működési célú pénzmaradvány igénybevétele</t>
  </si>
  <si>
    <t>Pitypang Óvoda</t>
  </si>
  <si>
    <t>Intézményi Gondnokság</t>
  </si>
  <si>
    <t>Ellátó szervezet</t>
  </si>
  <si>
    <t>Parkfenntartás</t>
  </si>
  <si>
    <t>Konyha</t>
  </si>
  <si>
    <t>Védőnői Szolgálat</t>
  </si>
  <si>
    <t>Iskolaegészségügyi Szolgálat</t>
  </si>
  <si>
    <t>Házi Orvosi Szolgálat</t>
  </si>
  <si>
    <t>Radó Antal Könyvtár és Művelődési Ház</t>
  </si>
  <si>
    <t>Szociális Alapszolgáltatási Központ</t>
  </si>
  <si>
    <t>- ESZA Kht-től</t>
  </si>
  <si>
    <t>Közcélú foglalkoztatás</t>
  </si>
  <si>
    <t>Városi Kórház - Rendelőintézet</t>
  </si>
  <si>
    <t xml:space="preserve"> -</t>
  </si>
  <si>
    <t>Támogatás értékű felhalmozási bevételek</t>
  </si>
  <si>
    <t>-</t>
  </si>
  <si>
    <t>Intézmények bevételei összesen</t>
  </si>
  <si>
    <t>Támogatási kölcsönök visszatérülése, igénybevétele</t>
  </si>
  <si>
    <t>Mór Városi Önkormányzat bevételei összesen</t>
  </si>
  <si>
    <t>Tájékoztatásul: Önkormányzati támogatás</t>
  </si>
  <si>
    <t>1. sz. melléklet</t>
  </si>
  <si>
    <t>adatok eFt-ban</t>
  </si>
  <si>
    <t>MÓR VÁROSI ÖNKORMÁNYZAT KIADÁSAI</t>
  </si>
  <si>
    <t>Kiemelt előirányzat neve / száma</t>
  </si>
  <si>
    <t>Kisegítő mezőgazdasági szolgáltatás (014034)</t>
  </si>
  <si>
    <t>Működési költségvetés</t>
  </si>
  <si>
    <t>Dologi kiadások</t>
  </si>
  <si>
    <t>Felhalmozási költségvetés</t>
  </si>
  <si>
    <t>2.1.</t>
  </si>
  <si>
    <t>Beruházás</t>
  </si>
  <si>
    <t>Közutak, hidak, alagutak üzemeltetése (631211)</t>
  </si>
  <si>
    <t>Nemes út, kerékpárút és gyalogos út építése</t>
  </si>
  <si>
    <t>Vámosköz-Táncsics u. járdacsatlakozás kiépítése, csapadékvíz elvezetés</t>
  </si>
  <si>
    <t>Álmos-vezér utcai járdaépítés</t>
  </si>
  <si>
    <t>Autóbusz pályaudvar rekonstrukció tervezési és egyéb költségei</t>
  </si>
  <si>
    <t>Wekerle Sándor utca, Szabadság tér rehabilitációja</t>
  </si>
  <si>
    <t>Út, járda és buszperon építések</t>
  </si>
  <si>
    <t>Mór-Csókakő borút</t>
  </si>
  <si>
    <t>Felújítás</t>
  </si>
  <si>
    <t>Út, járda felújítások</t>
  </si>
  <si>
    <t>Belterületi közutak útburkolat felújítása</t>
  </si>
  <si>
    <t>Felhalmozási célú pénzeszköz átadás</t>
  </si>
  <si>
    <t>Wekerle S. u. 1. előtti járda felújításához</t>
  </si>
  <si>
    <t>Saját, vagy bérelt ingatlan hasznosítása (701015)</t>
  </si>
  <si>
    <t>Személyi juttatások</t>
  </si>
  <si>
    <t>Munkaadókat terhelő járulék</t>
  </si>
  <si>
    <t>Működési célú pénzeszközátadás</t>
  </si>
  <si>
    <t>Beruházások</t>
  </si>
  <si>
    <t>Városi középületek akadálymentesítése</t>
  </si>
  <si>
    <t>Közoktatási infrastruktúrális fejlesztés(Petőfi S. Ált. Isk.)</t>
  </si>
  <si>
    <t>Városi Kórház- Rendelőintézet pályázati önerő</t>
  </si>
  <si>
    <t>Egészségügyi szolgáltatások fejlesztése</t>
  </si>
  <si>
    <t>Bölcsőde felújítása</t>
  </si>
  <si>
    <t>Felsődobosi Művelődési Ház felújítása</t>
  </si>
  <si>
    <t>Dózsa Gy. u. 23. lapostető szigetelése</t>
  </si>
  <si>
    <t>Dózsa Gy. u. 19. lapostető szigetelése</t>
  </si>
  <si>
    <t>Dózsa Gy. u. 11. lapostető szigetelés</t>
  </si>
  <si>
    <t>Dózsa Gy. u. 17. lapostető szigetelés</t>
  </si>
  <si>
    <t>Dózsa Gy. u. 25. lapostető szigetelés</t>
  </si>
  <si>
    <t>IGSZ ingatlan felújítás</t>
  </si>
  <si>
    <t>Nem lakáscélú helyiségek felújítása</t>
  </si>
  <si>
    <t>Felhalmozási célú pénzeszközátadás</t>
  </si>
  <si>
    <t>Ingatlankezelés, forgalmazás (702012)</t>
  </si>
  <si>
    <t xml:space="preserve">Kapucinus tér 3. csapadékvíz elvezetés, villamos rendszer felújítása </t>
  </si>
  <si>
    <t>Árkipuszta: esőcsatorna, külső nyílászárók cseréje</t>
  </si>
  <si>
    <t>Szabadság tér 9. : ívóvíz bevezetés, almérősítés</t>
  </si>
  <si>
    <t>Vasút u. 6. : balesetveszélyes kémény felújítása</t>
  </si>
  <si>
    <t>Velegi u. 18-22. tetőszigetelés, kéményfelújítás</t>
  </si>
  <si>
    <t>Budai Nagy Antal tér vízbevezetés, csatornázás</t>
  </si>
  <si>
    <t>Bérlakások felújítása</t>
  </si>
  <si>
    <t>Területi, körzeti igazgatási szervek tevékenysége (751142)</t>
  </si>
  <si>
    <t>Munkaadókat terhelő járulékok</t>
  </si>
  <si>
    <t>Önkormányzati igazgatási tevékenység (751153)</t>
  </si>
  <si>
    <t>Személyi juttatás</t>
  </si>
  <si>
    <t>Pénzeszközátadás, egyéb támogatás</t>
  </si>
  <si>
    <t>Városi TV Kht. támogatása</t>
  </si>
  <si>
    <t>Volán helyi tömegközlekedés támogatása</t>
  </si>
  <si>
    <t>Közművelődési Közalapítvány támogatása</t>
  </si>
  <si>
    <t>Egyéb szervezetek támogatása</t>
  </si>
  <si>
    <t>Megyei Területi Fejlesztési Tanács működési támogatása</t>
  </si>
  <si>
    <t>Bursa Hungarica ösztöndíj</t>
  </si>
  <si>
    <t>Felsőoktatási ösztöndíj</t>
  </si>
  <si>
    <t>Tehetséggondozó program</t>
  </si>
  <si>
    <t>Szolgáló Szeretet Alapítvány: évfordulós rendezvény</t>
  </si>
  <si>
    <t>1.5.</t>
  </si>
  <si>
    <t>Ellátottak pénzbeni juttatása</t>
  </si>
  <si>
    <t>Nyugdíj megváltás</t>
  </si>
  <si>
    <t>1.6.</t>
  </si>
  <si>
    <t>Előző évi maradvány visszafizetés</t>
  </si>
  <si>
    <t>1.7.</t>
  </si>
  <si>
    <t>Támogatási értékű működési kiadás</t>
  </si>
  <si>
    <t>Nevelési Tanácsadó működési támogatása</t>
  </si>
  <si>
    <t>Állami gondozási díjak</t>
  </si>
  <si>
    <t>Szent Erzsébet Római Katolikus Általános Iskola nyári tábor támogatás</t>
  </si>
  <si>
    <t>Szent Erzsébet Római Katolikus Általános Iskola működési támogatás</t>
  </si>
  <si>
    <t>Nagytérségi hulladékgazdálkodás</t>
  </si>
  <si>
    <t>Nem móri önkormányzat felügyelete alá tartozó közalkalmazottak hűségjutalom</t>
  </si>
  <si>
    <t>Nem móri önkormányzat felügyelete alá tartozó móri intézmények uszoda bérletek vásárlása</t>
  </si>
  <si>
    <t>Móri Többcélú Kistérségi Társulás működési támogatás</t>
  </si>
  <si>
    <t>Radnóti Miklós Ált. Iskola működési támogatás, étkezési hozzájárulás</t>
  </si>
  <si>
    <t>Házi orvosi ügyelet működési támogatás</t>
  </si>
  <si>
    <t>Gyógytestnevelési feladatok támogatása</t>
  </si>
  <si>
    <t>Radnóti Miklós Ált. Iskola iskolatej program támogatása</t>
  </si>
  <si>
    <t>Móri Rendőrkapitányság támogatása</t>
  </si>
  <si>
    <t>Pénzügyi Katasztrófa Alap</t>
  </si>
  <si>
    <t>Német Kisebbségi Önkormányzat móri németek kitelepítése rendezvény támogatása</t>
  </si>
  <si>
    <t>Társközségi hozzájárulás visszautalása Szociális Alapszolgáltatási Központ</t>
  </si>
  <si>
    <t>MS SQL adatkezelőre áttérés</t>
  </si>
  <si>
    <t>Mikrohullámú összeköttetés kiépítése</t>
  </si>
  <si>
    <t>Fókusz Map térinformatikai rendszer</t>
  </si>
  <si>
    <t>Bérelt számítógépek maradványértéken történő megváltása</t>
  </si>
  <si>
    <t>Bútor beszerzés</t>
  </si>
  <si>
    <t>Felújítások</t>
  </si>
  <si>
    <t>2.4.</t>
  </si>
  <si>
    <t>Támogatás értékű felhalmozási kiadás</t>
  </si>
  <si>
    <t>Táncsics M. Gimnázium kerítés építés</t>
  </si>
  <si>
    <t>Többcélú Kistérségi Társulás Operatív Program Radnóti M. Ált. Iskola</t>
  </si>
  <si>
    <t>Többcélú Kistérségi Társulás központi ügyeletre megállapodás alapján</t>
  </si>
  <si>
    <t>Pénzügyi befektetések kiadásai</t>
  </si>
  <si>
    <t>3.1.</t>
  </si>
  <si>
    <t>Mórhő Kft. jegyzett tőke emelés</t>
  </si>
  <si>
    <t>Kölcsönök</t>
  </si>
  <si>
    <t>4.1.</t>
  </si>
  <si>
    <t>Működési célú támogatási kölcsönök</t>
  </si>
  <si>
    <t>4.2.</t>
  </si>
  <si>
    <t>Felhalmozási célú támogatási kölcsönök</t>
  </si>
  <si>
    <t>Első lakáshoz jutók támogatása</t>
  </si>
  <si>
    <t>Hiteltartozás törlesztése</t>
  </si>
  <si>
    <t>5.1.</t>
  </si>
  <si>
    <t>Piaci alapú fejlesztési hitel</t>
  </si>
  <si>
    <t>5.2.</t>
  </si>
  <si>
    <t>Átütemezett fejlesztési hitel</t>
  </si>
  <si>
    <t>5.3.</t>
  </si>
  <si>
    <t>ÖKIF hitel</t>
  </si>
  <si>
    <t xml:space="preserve">6. </t>
  </si>
  <si>
    <t>Céltartalékok</t>
  </si>
  <si>
    <t>6.1.</t>
  </si>
  <si>
    <t>Működési célú céltartalék</t>
  </si>
  <si>
    <t>Bornap 2008.</t>
  </si>
  <si>
    <t xml:space="preserve">Iparűzési adó </t>
  </si>
  <si>
    <t>Évközi normatíva lemondás, társközségi hozzájárulások elszámolása</t>
  </si>
  <si>
    <t>Piaci fejlesztési hitel (óvadéki díja)</t>
  </si>
  <si>
    <t>VÉT juttatások</t>
  </si>
  <si>
    <t>Lakás és nem lakáscélú helyiségek bruttó elszámolására céltartalék</t>
  </si>
  <si>
    <t>6.2.</t>
  </si>
  <si>
    <t>Fejlesztési célú céltartalék</t>
  </si>
  <si>
    <t>Kötvénykibocsátás bevétele</t>
  </si>
  <si>
    <t>Lakásalap</t>
  </si>
  <si>
    <t>Környezetvédelmi Alap</t>
  </si>
  <si>
    <t>Intézmények pályázati önerő</t>
  </si>
  <si>
    <t>Intézmények nagy értékű tárgyi eszköz beszerzés</t>
  </si>
  <si>
    <t>Általános tartalékok</t>
  </si>
  <si>
    <t>Helyi kisebbségi önkormányzatok igazgatási tevékenysége (751164)</t>
  </si>
  <si>
    <t>Német Kisebbségi Önkormányzat</t>
  </si>
  <si>
    <t>Személyi jellegű kiadások</t>
  </si>
  <si>
    <t>Pénzeszközátadás</t>
  </si>
  <si>
    <t>Támogatás értékű működési kiadás</t>
  </si>
  <si>
    <t>Cigány Kisebbségi Önkormányzat</t>
  </si>
  <si>
    <t xml:space="preserve">Dologi kiadások: </t>
  </si>
  <si>
    <t>Tűzvédelem, katasztrófa elhárítás (751669)</t>
  </si>
  <si>
    <t>Támogatási célú működési kiadás</t>
  </si>
  <si>
    <t>Tűzoltó Köztestület álláshely bővítéséhez</t>
  </si>
  <si>
    <t>számítógép beszerzés</t>
  </si>
  <si>
    <t xml:space="preserve">- </t>
  </si>
  <si>
    <t>Tűzoltó Köztestület tűzoltószertár felújításra</t>
  </si>
  <si>
    <t>Polgárvédelmi tevékenység (751670)</t>
  </si>
  <si>
    <t xml:space="preserve"> 1.2.</t>
  </si>
  <si>
    <t>Munkaadót terhelő járulék</t>
  </si>
  <si>
    <t>OGY képviselő választással kapcsolatos feladatok (751186)</t>
  </si>
  <si>
    <t xml:space="preserve"> 1.1.</t>
  </si>
  <si>
    <t xml:space="preserve"> 1.3.</t>
  </si>
  <si>
    <t>Városi és községgazdálkodási szolgáltatás (751845)</t>
  </si>
  <si>
    <t>Dologi kiadások:</t>
  </si>
  <si>
    <t>Városközpont rehabilitáció III. ütem</t>
  </si>
  <si>
    <t>Játszóterek tervezése, engedélyezése (Álmos vezér, Velegi ltp., Zrínyi u., Vértes u. Dózsa u.)</t>
  </si>
  <si>
    <t>Tervkészítések (felújítások, pályázati célok)</t>
  </si>
  <si>
    <t>Integrált városfejlesztési stratégia/akcióterv/</t>
  </si>
  <si>
    <t xml:space="preserve">Városközpont rehabilitáció  </t>
  </si>
  <si>
    <t>Integrált turisztikai pályázat</t>
  </si>
  <si>
    <t>Tímár-puszta buszváró építése</t>
  </si>
  <si>
    <t>Gyalogoshíd építése a Kisbéri utcában</t>
  </si>
  <si>
    <t>Játszóterek tervezése, építése, bővítése</t>
  </si>
  <si>
    <t>Helyi védettség alatt lévő épületek felújításának támogatása</t>
  </si>
  <si>
    <t>Települési vízellátás és vízminőség védelem (751856)</t>
  </si>
  <si>
    <t>Vértes utcai ívókút kialakítás (anyagár)</t>
  </si>
  <si>
    <t>Ivóvíz kutak kialakítása</t>
  </si>
  <si>
    <t>Közvilágítási feladatok (751878)</t>
  </si>
  <si>
    <t>Lámpatestek kihelyezése a Velegi úti iparterületen</t>
  </si>
  <si>
    <t>Városi lámpa helybővítés: forrás kiegészítés</t>
  </si>
  <si>
    <t>Közvilágítás kiépítése a Református templom melletti közben</t>
  </si>
  <si>
    <t>Gazdasági és Területfejlesztési feladatok (751889)</t>
  </si>
  <si>
    <t>Pályázati önerő, egyéb</t>
  </si>
  <si>
    <t>Állategészségügyi tevékenység (852018)</t>
  </si>
  <si>
    <t>Rendszeres szociális pénzbeni ellátás (853311)</t>
  </si>
  <si>
    <t>Rendszeres szociális segélyezés</t>
  </si>
  <si>
    <t>Időskorúak járadéka</t>
  </si>
  <si>
    <t>Normatív lakásfenntartási támogatás</t>
  </si>
  <si>
    <t>Egyéb lakásfenntartási támogatás</t>
  </si>
  <si>
    <t>Alanyi jogon járó ápolási díj</t>
  </si>
  <si>
    <t>Fokozott ápolási díj</t>
  </si>
  <si>
    <t>Ápolási díj helyi szociális rendelet alapján</t>
  </si>
  <si>
    <t>Rendszeres gyermekvédelmi pénzbeni ellátások (853 322)</t>
  </si>
  <si>
    <t>Normatív rendszeres gyermekvédelmi támogatás</t>
  </si>
  <si>
    <t>Eseti gyermekvédelmi támogatás</t>
  </si>
  <si>
    <t>Munkanélküli ellátások (853 333)</t>
  </si>
  <si>
    <t>Munkanélküliek jövedelempótló támogatása</t>
  </si>
  <si>
    <t>Eseti pénzbeni szociális ellátások (853 344)</t>
  </si>
  <si>
    <t>Átmeneti segélyezés</t>
  </si>
  <si>
    <t>Adósságkezelési szolgáltatás</t>
  </si>
  <si>
    <t>Köztemetés és temetési segély</t>
  </si>
  <si>
    <t>Közgyógyellátási igazolvány</t>
  </si>
  <si>
    <t>Iskolakezdési támogatás</t>
  </si>
  <si>
    <t>Természetben nyújtott szociális ellátások: iskolatej</t>
  </si>
  <si>
    <t>Újszülöttek támogatása</t>
  </si>
  <si>
    <t>Eseti pénzbeni gyermekvédelmi támogatás (853 355)</t>
  </si>
  <si>
    <t>Rendkívüli gyermekvédelmi támogatás</t>
  </si>
  <si>
    <t>Szociális nyári étkeztetés</t>
  </si>
  <si>
    <t>Egyszeri gyermekvédelmi támogatás</t>
  </si>
  <si>
    <t xml:space="preserve"> 1.5.</t>
  </si>
  <si>
    <t xml:space="preserve">Ellátottak pénzbeni juttatása </t>
  </si>
  <si>
    <t>Otthonteremtési támogatás</t>
  </si>
  <si>
    <t>Szennyvízelvezetés, kezelés (901116)</t>
  </si>
  <si>
    <t>Május 1. u. szennyvízrákötés kialakítása</t>
  </si>
  <si>
    <t>Széchenyi u. szennyvízátemelők, villanyóra</t>
  </si>
  <si>
    <t>Csapadékvíz elvezetés korszerűsítése, árokburkolás</t>
  </si>
  <si>
    <t>Csapadékvíz elvezető rendszerek, árokburkolatok felújítása</t>
  </si>
  <si>
    <t xml:space="preserve"> 2.3.</t>
  </si>
  <si>
    <t>Települési hulladékok kezelése (902113)</t>
  </si>
  <si>
    <t>Behajthatatlan szemétszállítási díj megtérítése a szolgáltatónak</t>
  </si>
  <si>
    <t>Komposztáló tervezés</t>
  </si>
  <si>
    <t>Sportintézmények működtetése (924014)</t>
  </si>
  <si>
    <t>Temetkezés és ehhez kapcsolódó szolgáltatás (930316)</t>
  </si>
  <si>
    <t>Temetőfejlesztés (kapuk, kerítés, közvilágítás)</t>
  </si>
  <si>
    <t>Temetőfejlesztés (exhumálás)</t>
  </si>
  <si>
    <t>Fürdő és strand szolgáltatás (930910)</t>
  </si>
  <si>
    <t>Polgármesteri Hivatal összesen</t>
  </si>
  <si>
    <t>Pénzügyi befektetések</t>
  </si>
  <si>
    <t>Hiteltörlesztés</t>
  </si>
  <si>
    <t>Általános tartalék</t>
  </si>
  <si>
    <t>Ellátottak pénzbeni juttatásai</t>
  </si>
  <si>
    <t>Előző évi pénzmaradvány átadása</t>
  </si>
  <si>
    <t>Tornaterem világítás korszerűsítés</t>
  </si>
  <si>
    <t>Iskolák összesen</t>
  </si>
  <si>
    <t xml:space="preserve"> - HACCP eszközbeszerzés</t>
  </si>
  <si>
    <t>Napsugár Óvoda összesen:</t>
  </si>
  <si>
    <t>Mór Városi Önkormányzat Intézményi Gondnokság</t>
  </si>
  <si>
    <t>Ellátó szervezet működése</t>
  </si>
  <si>
    <t>Parkfenntartási tevékenység</t>
  </si>
  <si>
    <t>Iskola-egészségügyi Szolgálat</t>
  </si>
  <si>
    <t>Háziorvosi Szolgálat</t>
  </si>
  <si>
    <t xml:space="preserve"> </t>
  </si>
  <si>
    <t>Mór Városi Önkormányzat Intézményi Gondnokság összesen</t>
  </si>
  <si>
    <t>Kórház-Rendelőintézet összesen:</t>
  </si>
  <si>
    <t xml:space="preserve"> 2.2.</t>
  </si>
  <si>
    <t>II-VII. Intézmények összesen:</t>
  </si>
  <si>
    <t>Mór Városi Önkormányzat összesen</t>
  </si>
  <si>
    <t>2. sz. melléklet</t>
  </si>
  <si>
    <t>módosított</t>
  </si>
  <si>
    <t>9.</t>
  </si>
  <si>
    <t>10.</t>
  </si>
  <si>
    <t>11.</t>
  </si>
  <si>
    <t>12.</t>
  </si>
  <si>
    <t>13.</t>
  </si>
  <si>
    <t>14.</t>
  </si>
  <si>
    <t>15.</t>
  </si>
  <si>
    <t>16.</t>
  </si>
  <si>
    <t>Iskolatej program támogatása</t>
  </si>
  <si>
    <t>Többcélú Kistérségi Társulástól átvett pénzeszköz</t>
  </si>
  <si>
    <t>Bicske Kistérségtől honvédelmi feladatokra</t>
  </si>
  <si>
    <t>Bérfejlesztések, 13. havi illetmény állami támogatása</t>
  </si>
  <si>
    <t>2005. évi normatíva korrekció</t>
  </si>
  <si>
    <t>Adóerőképesség miatti elvonásból visszaigényelhető forrás</t>
  </si>
  <si>
    <t xml:space="preserve">Működési célú pénzeszközátvétel </t>
  </si>
  <si>
    <t xml:space="preserve">Felhalmozás célú pénzeszköz átvétel </t>
  </si>
  <si>
    <t>teljesítés</t>
  </si>
  <si>
    <t>Eszközbeszerzés</t>
  </si>
  <si>
    <t>Teljesítés %-ban</t>
  </si>
  <si>
    <t>Tárgyi eszköz beszerzések</t>
  </si>
  <si>
    <t>2007. évi adóerőképesség elvonásból visszatérítés</t>
  </si>
  <si>
    <t>Helyi szervezési intézkedésekhez kapcsolódóan</t>
  </si>
  <si>
    <t>Félhavi 13. havi illetményhez kapcsolódóan</t>
  </si>
  <si>
    <t>Szociális nyári étkeztetés támogatása</t>
  </si>
  <si>
    <t>Érdekeltség növelő támogatás</t>
  </si>
  <si>
    <t>Egyéb központi támogatás</t>
  </si>
  <si>
    <t>Vis maior támogatás</t>
  </si>
  <si>
    <t>Városi Kórház: működési céltartalék</t>
  </si>
  <si>
    <t>Kisebbségi önkormányzatok feladat alapú támogatása</t>
  </si>
  <si>
    <t>17.</t>
  </si>
  <si>
    <t>Közlekedési támogatás</t>
  </si>
  <si>
    <t>Intézményi kisösszegű felújítás, Napsugár Óvoda tetőszigetelés javítása</t>
  </si>
  <si>
    <t>Mozgáskorlátozottak közlekedésének támogatása</t>
  </si>
  <si>
    <t>Széchenyi út aszfalt és vízelvezetés, Táncsics u. járdaépítés, Petőfi u. járdaépítés és csapadékvíz elvezetés</t>
  </si>
  <si>
    <t>Meseház Óvoda</t>
  </si>
  <si>
    <t>Nefelejcs Bölcsőde</t>
  </si>
  <si>
    <t>Pászti Miklós Alapfokú Művészetoktatási Intézmény</t>
  </si>
  <si>
    <t>Illetményemelések támogatása</t>
  </si>
  <si>
    <t>Egyszeri kereset kiegészítés</t>
  </si>
  <si>
    <t>- Pedagógiai szakszolgálat</t>
  </si>
  <si>
    <t>- Pedagógus szakvizsga</t>
  </si>
  <si>
    <t>2008. I-III.</t>
  </si>
  <si>
    <t xml:space="preserve"> negyedévi</t>
  </si>
  <si>
    <t>Építéshatósági társulás megszüntetése miatt</t>
  </si>
  <si>
    <t>Létszámleépítés állami támogatása</t>
  </si>
  <si>
    <t>Szociális Alapszolgáltatási Központ épületének felújítása</t>
  </si>
  <si>
    <t>Perczel Mór Szakképző Iskola: Könyvtár felújítása</t>
  </si>
  <si>
    <t>Többcélú Kistérségi Társulás: Radnóti Miklós Ált. Isk. hátsó udvar portalanítása</t>
  </si>
  <si>
    <t>Szent Erzsébet Római Kat. Ált. Isk.: bejárati lépcsősor felújítása</t>
  </si>
  <si>
    <t>2008. 12. 31-ig</t>
  </si>
  <si>
    <t>várható</t>
  </si>
  <si>
    <t>- SEWS Magyarország Kft.</t>
  </si>
  <si>
    <t>Településrendezési Terv felülvizsgálata</t>
  </si>
  <si>
    <t>Helyi közösségi közlekedés támogatása</t>
  </si>
  <si>
    <t>Esélyegyenlőség felzárkózást segítő támogatás</t>
  </si>
  <si>
    <t>Közoktatási fejlesztési célok támogatása</t>
  </si>
  <si>
    <t>Nemzetiségi tankönyv beszerzés támogatása</t>
  </si>
  <si>
    <t>Alapfokú művészetoktatás támogatása</t>
  </si>
  <si>
    <t>Előre hozott öregségi nyugdíj állami támogatása</t>
  </si>
  <si>
    <t>Beruházás (fordított) ÁFA befizetés</t>
  </si>
  <si>
    <t>Robogó beszerzés</t>
  </si>
  <si>
    <t>Fénymásoló beszerzés</t>
  </si>
  <si>
    <t>Íróasztal beszerzés</t>
  </si>
  <si>
    <t>Projektor beszerzés</t>
  </si>
  <si>
    <t>Riasztó beszerzés</t>
  </si>
  <si>
    <t>Fűnyíró beszerzés</t>
  </si>
  <si>
    <t>Orvosi szoba kialakítása</t>
  </si>
  <si>
    <t>Internet hálózat kiépítése</t>
  </si>
  <si>
    <t>Telefon alközpont beszerzés</t>
  </si>
  <si>
    <t>Tetőfelújítás</t>
  </si>
  <si>
    <t>Vár beszerzés csúszdákkal</t>
  </si>
  <si>
    <t>Tetőfelújítás, árnyékoló beszerzés</t>
  </si>
  <si>
    <t>Védőnői szoba berendezése, mászóka beszerzés</t>
  </si>
  <si>
    <t>Orvosi szoba kialakítása, tornaterem felújítása</t>
  </si>
  <si>
    <t>Elektromos ajtók kialakítása</t>
  </si>
  <si>
    <t>Sürgősségi betegellátás</t>
  </si>
  <si>
    <t>Bérlakás felújítás és gyermek háziorvosi rendelő távvezeték felújítása</t>
  </si>
  <si>
    <t>Központi ügyelet átalakítása</t>
  </si>
  <si>
    <t>HACCP-mosogató beszerzés</t>
  </si>
  <si>
    <t>Számlázó program</t>
  </si>
  <si>
    <t>Számítógépes programok</t>
  </si>
  <si>
    <t>Fordított áfa</t>
  </si>
  <si>
    <t>Építők út vízrendezésének építési munkái</t>
  </si>
  <si>
    <t>KRESZ-Park felújítás</t>
  </si>
  <si>
    <t>81. sz. főút lámpás csomópont korszerűsítés</t>
  </si>
  <si>
    <t>Príma díj adományozása</t>
  </si>
  <si>
    <t>Móri Borvidék népszerűsítése pályázati önerő</t>
  </si>
  <si>
    <t>Intézmények működési céltartaléka</t>
  </si>
  <si>
    <t>Fejlesztési céltartalék vagyonhasznosításból</t>
  </si>
  <si>
    <t>Hulladékgazdálkodási Terv és Környezetvédelmi Program</t>
  </si>
  <si>
    <t>Kálvária temetőben lévő ravatalozó toronyszerkezetének felújítása</t>
  </si>
  <si>
    <t>Kávéfőző beszerzés</t>
  </si>
  <si>
    <t>Labdafogó háló és udvari kerítés felújítás</t>
  </si>
  <si>
    <t>Bútorzat csere, eszközbeszerzések</t>
  </si>
  <si>
    <t>Bornapi pályázati támogatás (2007-2008)</t>
  </si>
  <si>
    <t>Közoktatási intézmények szakmai és informatikai fejlesztése</t>
  </si>
  <si>
    <t>Szakmai informatikai fejlesztés</t>
  </si>
  <si>
    <t>Szilárd burkolatú belterületi utak felújítása</t>
  </si>
  <si>
    <t>Ebből: OEP támogatás</t>
  </si>
  <si>
    <t>Szent István tér parkoló és járda felújítás</t>
  </si>
  <si>
    <t>Útalap építése 4902/27. hrsz.</t>
  </si>
  <si>
    <t>Ütemezett intézményi felújítás: Meseház Óvoda épület felújítás</t>
  </si>
  <si>
    <t>Táncsics Mihály Gimnázium szalagavató rendezvény támogatása</t>
  </si>
  <si>
    <t>Mór Gyári u. vasútállomás előtti szakasz csapadékvíz elvezetése, árokburkolás</t>
  </si>
  <si>
    <t>HACCP eszközök beszerzése</t>
  </si>
  <si>
    <t>Lamberg kastély homlokzatán elhelyezkedő óra tervezése</t>
  </si>
  <si>
    <t>Struktúra váltásból eredő átalakítás</t>
  </si>
  <si>
    <t>Belgyógyászat és szülészet felújítás</t>
  </si>
  <si>
    <t xml:space="preserve">MÓR VÁROSI ÖNKORMÁNYZAT </t>
  </si>
  <si>
    <t>2008. évi költségvetés módosított mérlege</t>
  </si>
  <si>
    <t xml:space="preserve">BEVÉTELEK </t>
  </si>
  <si>
    <t xml:space="preserve">2008. évi </t>
  </si>
  <si>
    <t xml:space="preserve">KIADÁSOK </t>
  </si>
  <si>
    <t xml:space="preserve">előirányzat </t>
  </si>
  <si>
    <t xml:space="preserve">I. </t>
  </si>
  <si>
    <t xml:space="preserve">Működési bevételek </t>
  </si>
  <si>
    <t xml:space="preserve">1. Intézményi működési bevétel </t>
  </si>
  <si>
    <t>2. Önkormányzatok sajátos működési bevétele</t>
  </si>
  <si>
    <t>1. Beruházások</t>
  </si>
  <si>
    <t>1. Normatív hozzájárulás</t>
  </si>
  <si>
    <t>2. Felújítások</t>
  </si>
  <si>
    <t>2. Központosított előirányzatok</t>
  </si>
  <si>
    <t>3. Felhalmozási célú pénzeszközátadások</t>
  </si>
  <si>
    <t>3. Normatív kötött felhasználású támogatások</t>
  </si>
  <si>
    <t>4. Támogatás értékű felhalmozási kiadás</t>
  </si>
  <si>
    <t>4. Egyéb központi támogatás</t>
  </si>
  <si>
    <t>5. Pénzügyi befektetések</t>
  </si>
  <si>
    <t xml:space="preserve">Felhalmozási és tőkejellegű bevételek </t>
  </si>
  <si>
    <t>1. Tárgyi eszközök, immateriális javak ért.</t>
  </si>
  <si>
    <t>2. Pénzügyi befektetések bevételei</t>
  </si>
  <si>
    <t>3. Önkormányzatok sajátos felhalmozási bev.</t>
  </si>
  <si>
    <t>1. Támogatás értékű működési bevétel</t>
  </si>
  <si>
    <t>2. Támogatás értékű felhalmozási bevétel</t>
  </si>
  <si>
    <t>1. Működési</t>
  </si>
  <si>
    <t xml:space="preserve">V. </t>
  </si>
  <si>
    <t>2. Fejlesztési</t>
  </si>
  <si>
    <t>1. Működési célú pénzeszköz átvétel</t>
  </si>
  <si>
    <t>2. Felhalmozási célú pénzeszköz átvétel</t>
  </si>
  <si>
    <t>Támogatási kölcsönök visszatérülése, igénybe vétele, értékpapír kibocsátásának bevétele</t>
  </si>
  <si>
    <t>1. Működési célú hitel</t>
  </si>
  <si>
    <t>2. Felhalmozási célú hitel</t>
  </si>
  <si>
    <t xml:space="preserve">1. Működési célú </t>
  </si>
  <si>
    <t>2. Felhalmozási célú</t>
  </si>
  <si>
    <t xml:space="preserve">BEVÉTELEK ÖSSZESEN: </t>
  </si>
  <si>
    <t xml:space="preserve">KIADÁSOK ÖSSZESEN: </t>
  </si>
  <si>
    <t>Német Kisebbségi Önkormányzat 2008. évi költségvetés módosított mérlege</t>
  </si>
  <si>
    <t>4. Pénzügyi befektetések</t>
  </si>
  <si>
    <t>Támogatási kölcsönök visszatérülése</t>
  </si>
  <si>
    <t>Cigány Kisebbségi Önkormányzat 2008. évi költségvetés módosított mérlege</t>
  </si>
  <si>
    <t xml:space="preserve"> Mór Városi Önkormányzat 2008. évi működési célú bevételei és kiadásai</t>
  </si>
  <si>
    <t>Sor-sz.</t>
  </si>
  <si>
    <t>Megnevezés</t>
  </si>
  <si>
    <t>2008. évi eredeti előirányzat</t>
  </si>
  <si>
    <t>Módosító javaslat</t>
  </si>
  <si>
    <t>2008. évi módosított előirányzat</t>
  </si>
  <si>
    <t>2008. évi  módosított előirányzat</t>
  </si>
  <si>
    <t>BEVÉTELEK</t>
  </si>
  <si>
    <t>I.1.</t>
  </si>
  <si>
    <t>I.2.</t>
  </si>
  <si>
    <t>Önkormányzatok sajátos működési bevételei</t>
  </si>
  <si>
    <t>Egyéb bevételek, bírságok, pótlékok</t>
  </si>
  <si>
    <t xml:space="preserve">Központosított előirányzatok </t>
  </si>
  <si>
    <t>Működési célú</t>
  </si>
  <si>
    <t xml:space="preserve">     - ebből OEP</t>
  </si>
  <si>
    <t>Véglegesen átvett pénzeszközök működésre</t>
  </si>
  <si>
    <t>Kölcsönök visszatérülése</t>
  </si>
  <si>
    <t>VII.1.</t>
  </si>
  <si>
    <t>Működési célú hitelfelvétel</t>
  </si>
  <si>
    <t>8.1.</t>
  </si>
  <si>
    <t>Pénzmaradvány igénybevétele</t>
  </si>
  <si>
    <t>8.2.</t>
  </si>
  <si>
    <t>Vállalkozási eredmény igénybevétele</t>
  </si>
  <si>
    <t xml:space="preserve">Bevételek összesen </t>
  </si>
  <si>
    <t>2008. évi előirányzat</t>
  </si>
  <si>
    <t>MŰKÖDÉSI KIADÁSOK</t>
  </si>
  <si>
    <t>Ellátottak pénzbeli juttatásai</t>
  </si>
  <si>
    <t>Speciális célú támogatások</t>
  </si>
  <si>
    <t>Finanszírozási kiadások (hiteltörlesztés)</t>
  </si>
  <si>
    <t>Céltartalék</t>
  </si>
  <si>
    <t xml:space="preserve">Kiadások összesen </t>
  </si>
  <si>
    <t>Mór Városi Önkormányzat  2008. évi felhalmozási célú bevételei és kiadásai</t>
  </si>
  <si>
    <t>2008.évi előirányzat</t>
  </si>
  <si>
    <t>2008.évi módosított előirányzat</t>
  </si>
  <si>
    <t>Felhalmozási célú pénzeszköz átvétel államháztartáson kívülről</t>
  </si>
  <si>
    <t>VII.2.</t>
  </si>
  <si>
    <t>Fejlesztési hitelfelvétel</t>
  </si>
  <si>
    <t>Felhalmozási célú pénzmaradvány</t>
  </si>
  <si>
    <t>Felhalmozási kiadások</t>
  </si>
  <si>
    <t>Beruházási kiadások</t>
  </si>
  <si>
    <t>Felújítási kiadások</t>
  </si>
  <si>
    <t>Felhalmozási célú pénzeszköz átadás államháztartáson kívülre</t>
  </si>
  <si>
    <t>Támogatás értékű felhalmozási célú kiadás</t>
  </si>
  <si>
    <t>Pénzügyi befektetéssek</t>
  </si>
  <si>
    <t>Felhalmozási célú kölcsön nyújtása</t>
  </si>
  <si>
    <t>Felhalmozási célú tartalék</t>
  </si>
  <si>
    <t>Bevételek</t>
  </si>
  <si>
    <t>Támogatás értékű felhalmozási bevétel</t>
  </si>
  <si>
    <t>Befektetési célú kötvénykibocsátás</t>
  </si>
  <si>
    <t>Fejlesztési célú pénzmaradvány</t>
  </si>
  <si>
    <t>Hivatal Hivatásos Önkormányzati Tűzoltóság</t>
  </si>
  <si>
    <t>Közműfejlesztési támogatás</t>
  </si>
  <si>
    <t>Felhalmozási célú bevételek összesen:</t>
  </si>
  <si>
    <t>Beruházások, felújítások, támogatás értékű felhalmozási kiadások, felhalmozási célú pénzeszközátadások</t>
  </si>
  <si>
    <t>Felhalmozási bevételekből, fejlesztési hitelből, pénzmaradványból</t>
  </si>
  <si>
    <t>Kötvénykibocsátás bevételéből</t>
  </si>
  <si>
    <t>finanszírozott fejlesztések</t>
  </si>
  <si>
    <t>Áthúzódó</t>
  </si>
  <si>
    <t>2007. évi kötelezettség vállalás</t>
  </si>
  <si>
    <t>Közutak, hidak, alagutak</t>
  </si>
  <si>
    <t>Széchényi út aszfalt és vízelvezetés, Táncsics u. járdaép., Petőfi u. járdaép., csapadékvíz. elvez.</t>
  </si>
  <si>
    <t>Szent I. tér parkoló és járda felújítás</t>
  </si>
  <si>
    <t xml:space="preserve">          - Wekerle S. u. 1. sz. előtti járda felújítása</t>
  </si>
  <si>
    <t>Mór-Csókakő borút építés</t>
  </si>
  <si>
    <t>Építők út vízrendezés építési munkái</t>
  </si>
  <si>
    <t>Kresz-park felújítás</t>
  </si>
  <si>
    <t>Útalap építés 4902/27. hrsz.</t>
  </si>
  <si>
    <t>81-es főút lámpás csomópont</t>
  </si>
  <si>
    <t>Saját vagy bérelt ingatlan hasznosítása</t>
  </si>
  <si>
    <t>Közoktatási infrastruktúrális fejlesztés Petőfi S. Általános Iskola</t>
  </si>
  <si>
    <t>Ügyviteli épület felújítása (IGSZ)</t>
  </si>
  <si>
    <t>Kórházfejlesztés (önerő)</t>
  </si>
  <si>
    <t>Ütemezett intézményi felújítás</t>
  </si>
  <si>
    <t>Intézményi kisösszegű felújítás</t>
  </si>
  <si>
    <t>Szociális Alapszolgáltatási Központ épület felújítás</t>
  </si>
  <si>
    <t>Ingatlankezelés, forgalmazás</t>
  </si>
  <si>
    <t>Kapucinus tér 3. csapdékvíz elvez., villamos rendszer felújítása</t>
  </si>
  <si>
    <t>Árkipuszta esőcsatorna, külső nyílászáró csere</t>
  </si>
  <si>
    <t>Szabadság tér 9. ivóvíz bevezetés, almérősítés</t>
  </si>
  <si>
    <t>Vasút u. 6. balesetveszélyes kémény felújítása</t>
  </si>
  <si>
    <t>Velegi u. 18-22. tetőszigetelés, kémény felújítás</t>
  </si>
  <si>
    <t>Önkormányzati igazgatási tevékenység</t>
  </si>
  <si>
    <t>Közoktatási infrastruktúrális fejlesztés Radnóti M. Általános Iskola</t>
  </si>
  <si>
    <t>MS SQL adatbázis kezelő szoftverek vásárlása</t>
  </si>
  <si>
    <t>Mikrohullámú összeköttetés kiépítése az Okmányiroda és a Hivatal között</t>
  </si>
  <si>
    <t>Táncsics Mihály Gimzázium kerítés építés</t>
  </si>
  <si>
    <t>Polgármesteri Hivatal által bérelt számítógépek maradvény értéken történő megváltása</t>
  </si>
  <si>
    <t>Fejlesztési forrásátadás központi ügyelet miatt, megállapodás alapján</t>
  </si>
  <si>
    <t>Intézmények nagy értékű tárgyi eszköz beszerzés tartalék</t>
  </si>
  <si>
    <t>Nővérszálló átalakítása (önerő)</t>
  </si>
  <si>
    <t>Művelődési Ház homlokzati felúj., udvarrendezés (pályázati önerő)</t>
  </si>
  <si>
    <t>Panelprogram (önerő)</t>
  </si>
  <si>
    <t>Környezetvédelmi alap</t>
  </si>
  <si>
    <t>Uránia Filmszínház pályázati önerő (Európai Örökség)</t>
  </si>
  <si>
    <t>Intézmények akadálymentesítésének tervezése</t>
  </si>
  <si>
    <t>OLLÉ Program</t>
  </si>
  <si>
    <t>Kálvária temető felújítása</t>
  </si>
  <si>
    <t>Városközpont, Szent István tér III. ütem: Kapucinus tér és a hátsó összekötő út, becsült ktg. 110 mFt, 20% önrész esetén</t>
  </si>
  <si>
    <t>Erzsébet téri rekonstrukció és wekerle emlékhely, (szobor) elhelyezése, becsült ktg. 50 mFt, 20 % önrész esetén</t>
  </si>
  <si>
    <t>Perczel Mór Szakképző Iskola: könyvtár felújítás</t>
  </si>
  <si>
    <t>Radnóti Miklós Általános Iskola: hátsó udvar portalanítása</t>
  </si>
  <si>
    <t>Szent Erzsébet Római Katolikus Általános Iskola lépcső felújítás</t>
  </si>
  <si>
    <t>Mór- Csókakő borút, becsült ktg. 140 mFt, 30% önrész esetén</t>
  </si>
  <si>
    <t>Mónus I. u. teljes felújítása, becsült ktg. 100 mFt, 30% önrész esetén</t>
  </si>
  <si>
    <t>Városi idegenforgalmi-tájékoztató, valamint utcanévtáblák és számítástechnikai intranet hálózat kialakítása, becsült ktg. 40 mFt 20% önrész esetén</t>
  </si>
  <si>
    <t>Hunyadi utcai vízmosáskötés, becsült ktg. 10 mFt, 40% önrész esetén</t>
  </si>
  <si>
    <t>KU-10 Ezerjó utca - Pince utca mögötti árok csapadékvíz-rendezése becsült ktg. 20 mFt, 40% önrész esetén</t>
  </si>
  <si>
    <t>Tervezések, előkészítési munkálatok a pályázatokhoz (IVS akcióterv, stb.)</t>
  </si>
  <si>
    <t>Lámpás csomópont</t>
  </si>
  <si>
    <t>Házi gyermekorvosi alapellátás</t>
  </si>
  <si>
    <t>Meseház Óvoda felújítása</t>
  </si>
  <si>
    <t>Pénzügyi befektetés: Mórhő Kft.törzstőke emelés</t>
  </si>
  <si>
    <t>Fejlesztési céltartalék (feladattal nem terhelt kötvénykibocsátás bevétele)</t>
  </si>
  <si>
    <t>Fordított ÁFA</t>
  </si>
  <si>
    <t>Tűzvédelem, katasztrófa-elhárítás</t>
  </si>
  <si>
    <t>Tűzoltó Köztestületnek pénzeszközátadás: tűzoltó szertár felújításra</t>
  </si>
  <si>
    <t>Számítógép beszerzés</t>
  </si>
  <si>
    <t>Város- és községgazdálkodási szolgáltatás</t>
  </si>
  <si>
    <t>Tímár-puszta buszváró építés</t>
  </si>
  <si>
    <t>Gyalogos híd építése a Kisbéri utcában</t>
  </si>
  <si>
    <t>Játszóterek tervezése, engedélyezése (Álmos vezér, Velegi ltp., Zrínyi u., Vértes u. Dózsa Gy. u.)</t>
  </si>
  <si>
    <t xml:space="preserve">Városközpont rehabilitáció </t>
  </si>
  <si>
    <t>Település rendezési terv</t>
  </si>
  <si>
    <t>Települési vízellátás, vízminőség-védelem</t>
  </si>
  <si>
    <t>Vértes utcai ívókút kialakítás</t>
  </si>
  <si>
    <t>Közvilágítási feladatok</t>
  </si>
  <si>
    <t>Városi lámpa helybővítés</t>
  </si>
  <si>
    <t>Szennyvízelvezetés,-kezelés</t>
  </si>
  <si>
    <t>Május 1. utca szennyvízrákötés</t>
  </si>
  <si>
    <t>Kölcsey utca csapadékvíz elvezetés</t>
  </si>
  <si>
    <t>Mór Gyári út csapadékvíz elvezetés</t>
  </si>
  <si>
    <t>Települési hulladékok kezelése</t>
  </si>
  <si>
    <t>Hulladékgazdálkodási terv</t>
  </si>
  <si>
    <t>Temetkezés és ehhez kapcsolódó szolgáltatás</t>
  </si>
  <si>
    <t>Temetőfejlesztés ( kapuk, kerítés, közvilágítás, exhumálás)</t>
  </si>
  <si>
    <t>Intézmények:</t>
  </si>
  <si>
    <t>HACCP</t>
  </si>
  <si>
    <t>- Bölcsőde főzőkonyha</t>
  </si>
  <si>
    <t>- Bölcsőde riasztó beszerzés</t>
  </si>
  <si>
    <t>- Pitypang Óvoda</t>
  </si>
  <si>
    <t>- IGSZ konyha</t>
  </si>
  <si>
    <t>- Szociális Alapszolgáltatási Központ: számlázó program, HACCP</t>
  </si>
  <si>
    <t>Napsugár Óvoda pénzmaradvány</t>
  </si>
  <si>
    <t>IGSZ gazdasági szervezetek átalakítása miatti beruházás (nyomtató, számítógépes programok, szerver operációs rendszerrel, hálózatkiépítés)</t>
  </si>
  <si>
    <t>Radó Antal Könyvtár és Művelődési Központ: íróasztal beszerzés</t>
  </si>
  <si>
    <t>Dr. Zimmermann Ágoston Általános Iskola tornaterem világítás korszerűsítése</t>
  </si>
  <si>
    <t>Városi Kórház-Rendelőintézet</t>
  </si>
  <si>
    <t>Védőnői Szolgálat: riasztó, kávéfőző beszerzése</t>
  </si>
  <si>
    <t>IGSZ robogó beszerzés</t>
  </si>
  <si>
    <t>Pászti Miklós Alapfokú Művészetoktatási Intézmény: fénymásoló beszerzés, informatikai fejlesztés</t>
  </si>
  <si>
    <t>Radó Antal Könyvtár és Művelődési Központ: projektor beszerzés</t>
  </si>
  <si>
    <t>Radó Antal Könyvtár és Művelődési Központ: Kastély homlokzatán elhelyezkedő óra tervezési költsége</t>
  </si>
  <si>
    <t>Nefelejcs Bölcsőde fűnyíró beszerzés</t>
  </si>
  <si>
    <t>Petőfi Sándor Ált. Isk.: orvosi szoba kialakítás</t>
  </si>
  <si>
    <t>Petőfi Sándor Általános Iskola: labdafogó háló, kerítés felújítás</t>
  </si>
  <si>
    <t>Petőfi Sándor Ált. Isk.: fénymásoló beszerzés, informatikai fejlesztés</t>
  </si>
  <si>
    <t>Dr. Zimmermann Á. Ált. Isk.: internet hálózat kiépítése</t>
  </si>
  <si>
    <t>Dr. Zimmermann Á. Ált. Isk.: telefon alközpont beszerzés</t>
  </si>
  <si>
    <t>Dr. Zimmermann Á. Ált. Isk.: tetőfelújítás</t>
  </si>
  <si>
    <t>Dr. Zimmermann Á. Ált. Isk.: informatikai fejlesztés</t>
  </si>
  <si>
    <t>Napsugár Óvoda vár beszerzés csúszdákkal</t>
  </si>
  <si>
    <t>Napsugár Óvoda informatikai fejlesztés</t>
  </si>
  <si>
    <t>Napsugár Óvoda tetőfelújítás, árnyékoló beszerzés</t>
  </si>
  <si>
    <t>Pitypang Óvoda védőnői szoba berendezés</t>
  </si>
  <si>
    <t>Pitypang Óvoda informatikai fejlesztés</t>
  </si>
  <si>
    <t>Pitypang Óvoda orvosi szoba kialakítás, tornaterem felújítás</t>
  </si>
  <si>
    <t>Meseház Óvoda bútorzat csere</t>
  </si>
  <si>
    <t>Meseház Óvoda informatikai fejlesztés</t>
  </si>
  <si>
    <t>Városi Kórház-Rendelőintézet központi ügyelet átalakítás</t>
  </si>
  <si>
    <t>Városi Kórház-Rendelőintézet bérlakás felújítás</t>
  </si>
  <si>
    <t>Városi Kórház-Rendelőintézet elektromos ajtók</t>
  </si>
  <si>
    <t>Összesen:</t>
  </si>
  <si>
    <t>Végösszesen:</t>
  </si>
  <si>
    <t>CÉLTARTALÉKOK ÉS ÁLTALÁNOS TARTALÉKOK</t>
  </si>
  <si>
    <t xml:space="preserve">Céltartalékok  </t>
  </si>
  <si>
    <t>Lakás- és nem lakáscélú helyiségek bruttó elszámolására céltartalék</t>
  </si>
  <si>
    <t>Céltartalékok összesen</t>
  </si>
  <si>
    <t>Általános tartalékok összesen</t>
  </si>
  <si>
    <t>TARTALÉKOK ÖSSZESEN</t>
  </si>
  <si>
    <t xml:space="preserve"> Móri Német Kisebbségi Önkormányzat 2008. évi költségvetési mérlege</t>
  </si>
  <si>
    <t>Sorsz.</t>
  </si>
  <si>
    <t>2008. évi eredeti</t>
  </si>
  <si>
    <t>2008. évi módosított</t>
  </si>
  <si>
    <t>Feladatalapú támogatás</t>
  </si>
  <si>
    <t>Önkormányzati támogatások</t>
  </si>
  <si>
    <t>Működési célú pénzeszköz átadás</t>
  </si>
  <si>
    <t>2008.évi eredeti előirányzat</t>
  </si>
  <si>
    <t>Támogatási költcsönök visszatérülése</t>
  </si>
  <si>
    <t xml:space="preserve"> Móri Cigány Kisebbségi Önkormányzat 2008. évi költségvetési mérlege</t>
  </si>
  <si>
    <t>Önkormányzati költségvetési szervek</t>
  </si>
  <si>
    <t>létszáma</t>
  </si>
  <si>
    <t>2008. szeptember 30-án</t>
  </si>
  <si>
    <t>Intézmények</t>
  </si>
  <si>
    <t>Álláshelyek</t>
  </si>
  <si>
    <t>Összesen</t>
  </si>
  <si>
    <t>álláshelyek</t>
  </si>
  <si>
    <t>Radó Antal Könyvtár és Művelődési Központ</t>
  </si>
  <si>
    <t xml:space="preserve">Iskolaegészségügyi Szolgálat </t>
  </si>
  <si>
    <t>Álláshelyek összesen:</t>
  </si>
  <si>
    <r>
      <t xml:space="preserve">    </t>
    </r>
    <r>
      <rPr>
        <b/>
        <sz val="10"/>
        <color indexed="8"/>
        <rFont val="Arial"/>
        <family val="2"/>
      </rPr>
      <t>61,5</t>
    </r>
  </si>
  <si>
    <t>Jogcím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</si>
  <si>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</si>
  <si>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</si>
  <si>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</si>
  <si>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</si>
  <si>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</si>
  <si>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</si>
  <si>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</si>
  <si>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</si>
  <si>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</si>
  <si>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</si>
  <si>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</si>
  <si>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</si>
  <si>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működési</t>
  </si>
  <si>
    <t>fejlesztési</t>
  </si>
  <si>
    <t>Bevételek összesen</t>
  </si>
  <si>
    <t>Kiadások</t>
  </si>
  <si>
    <t>Kiadások összesen</t>
  </si>
  <si>
    <t>Likvid hitel törlesztés</t>
  </si>
  <si>
    <t>Pénzeszköz állomány</t>
  </si>
  <si>
    <t>Várható működési hitelállomány</t>
  </si>
  <si>
    <t>Várható fejlesztési hitelállomány</t>
  </si>
  <si>
    <t>Várható hitelállomány összesen</t>
  </si>
  <si>
    <t>Tájékoztatásul: Intézményfinanszírozás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</si>
</sst>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\ _F_t_-;\-* #,##0\ _F_t_-;_-* &quot;-&quot;??\ _F_t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MS Sans Serif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MS Sans Serif"/>
      <family val="2"/>
    </font>
    <font>
      <b/>
      <sz val="10"/>
      <color indexed="8"/>
      <name val="MS Sans Serif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MS Sans Serif"/>
      <family val="2"/>
    </font>
    <font>
      <sz val="10"/>
      <color theme="1"/>
      <name val="Arial"/>
      <family val="2"/>
    </font>
    <font>
      <b/>
      <sz val="10"/>
      <color theme="1"/>
      <name val="MS Sans Serif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16" fillId="0" borderId="0">
      <alignment/>
      <protection/>
    </xf>
    <xf numFmtId="0" fontId="5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1010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3" fontId="4" fillId="33" borderId="2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6" fontId="5" fillId="0" borderId="0" xfId="0" applyNumberFormat="1" applyFont="1" applyBorder="1" applyAlignment="1" quotePrefix="1">
      <alignment vertical="center"/>
    </xf>
    <xf numFmtId="0" fontId="5" fillId="0" borderId="24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5" fillId="0" borderId="22" xfId="0" applyFont="1" applyBorder="1" applyAlignment="1" quotePrefix="1">
      <alignment vertical="center"/>
    </xf>
    <xf numFmtId="0" fontId="5" fillId="0" borderId="24" xfId="0" applyFont="1" applyBorder="1" applyAlignment="1" quotePrefix="1">
      <alignment vertical="center"/>
    </xf>
    <xf numFmtId="0" fontId="5" fillId="0" borderId="2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 quotePrefix="1">
      <alignment vertical="center"/>
    </xf>
    <xf numFmtId="0" fontId="5" fillId="0" borderId="28" xfId="0" applyFont="1" applyBorder="1" applyAlignment="1" quotePrefix="1">
      <alignment vertical="center"/>
    </xf>
    <xf numFmtId="16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" fontId="5" fillId="0" borderId="10" xfId="0" applyNumberFormat="1" applyFont="1" applyBorder="1" applyAlignment="1" quotePrefix="1">
      <alignment vertical="center"/>
    </xf>
    <xf numFmtId="0" fontId="5" fillId="0" borderId="3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3" fontId="4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3" fontId="4" fillId="33" borderId="30" xfId="0" applyNumberFormat="1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4" fontId="4" fillId="33" borderId="42" xfId="0" applyNumberFormat="1" applyFont="1" applyFill="1" applyBorder="1" applyAlignment="1">
      <alignment horizontal="center" vertical="center"/>
    </xf>
    <xf numFmtId="4" fontId="4" fillId="33" borderId="43" xfId="0" applyNumberFormat="1" applyFont="1" applyFill="1" applyBorder="1" applyAlignment="1">
      <alignment horizontal="center" vertical="center"/>
    </xf>
    <xf numFmtId="4" fontId="4" fillId="33" borderId="4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 quotePrefix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quotePrefix="1">
      <alignment horizontal="center"/>
    </xf>
    <xf numFmtId="0" fontId="7" fillId="0" borderId="3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7" fillId="0" borderId="0" xfId="0" applyFont="1" applyBorder="1" applyAlignment="1" quotePrefix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0" fontId="5" fillId="0" borderId="22" xfId="0" applyFont="1" applyBorder="1" applyAlignment="1">
      <alignment horizontal="left" vertical="center"/>
    </xf>
    <xf numFmtId="0" fontId="5" fillId="0" borderId="2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center" vertical="center"/>
    </xf>
    <xf numFmtId="3" fontId="4" fillId="33" borderId="40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9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33" borderId="4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Border="1" applyAlignment="1" quotePrefix="1">
      <alignment horizontal="center"/>
    </xf>
    <xf numFmtId="0" fontId="5" fillId="0" borderId="38" xfId="0" applyFont="1" applyBorder="1" applyAlignment="1">
      <alignment/>
    </xf>
    <xf numFmtId="0" fontId="5" fillId="0" borderId="24" xfId="0" applyFont="1" applyBorder="1" applyAlignment="1">
      <alignment horizontal="center"/>
    </xf>
    <xf numFmtId="3" fontId="7" fillId="0" borderId="27" xfId="0" applyNumberFormat="1" applyFont="1" applyBorder="1" applyAlignment="1">
      <alignment/>
    </xf>
    <xf numFmtId="0" fontId="5" fillId="0" borderId="10" xfId="0" applyFont="1" applyBorder="1" applyAlignment="1" quotePrefix="1">
      <alignment/>
    </xf>
    <xf numFmtId="3" fontId="5" fillId="0" borderId="28" xfId="0" applyNumberFormat="1" applyFont="1" applyBorder="1" applyAlignment="1">
      <alignment/>
    </xf>
    <xf numFmtId="16" fontId="4" fillId="0" borderId="0" xfId="0" applyNumberFormat="1" applyFont="1" applyBorder="1" applyAlignment="1" quotePrefix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22" xfId="0" applyFont="1" applyBorder="1" applyAlignment="1">
      <alignment horizontal="left"/>
    </xf>
    <xf numFmtId="0" fontId="5" fillId="0" borderId="48" xfId="0" applyFont="1" applyBorder="1" applyAlignment="1">
      <alignment/>
    </xf>
    <xf numFmtId="0" fontId="5" fillId="33" borderId="17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8" xfId="0" applyFont="1" applyBorder="1" applyAlignment="1">
      <alignment/>
    </xf>
    <xf numFmtId="16" fontId="5" fillId="0" borderId="0" xfId="0" applyNumberFormat="1" applyFont="1" applyBorder="1" applyAlignment="1">
      <alignment horizontal="left"/>
    </xf>
    <xf numFmtId="0" fontId="4" fillId="33" borderId="20" xfId="0" applyFont="1" applyFill="1" applyBorder="1" applyAlignment="1" quotePrefix="1">
      <alignment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16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center"/>
    </xf>
    <xf numFmtId="0" fontId="7" fillId="0" borderId="22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0" xfId="0" applyFont="1" applyBorder="1" applyAlignment="1" quotePrefix="1">
      <alignment horizontal="center"/>
    </xf>
    <xf numFmtId="16" fontId="5" fillId="0" borderId="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5" xfId="0" applyFont="1" applyBorder="1" applyAlignment="1" quotePrefix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3" fontId="8" fillId="33" borderId="40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5" xfId="0" applyFont="1" applyFill="1" applyBorder="1" applyAlignment="1" quotePrefix="1">
      <alignment/>
    </xf>
    <xf numFmtId="0" fontId="5" fillId="0" borderId="24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29" xfId="0" applyFont="1" applyBorder="1" applyAlignment="1" quotePrefix="1">
      <alignment/>
    </xf>
    <xf numFmtId="0" fontId="5" fillId="0" borderId="35" xfId="0" applyFont="1" applyFill="1" applyBorder="1" applyAlignment="1">
      <alignment/>
    </xf>
    <xf numFmtId="0" fontId="5" fillId="0" borderId="10" xfId="0" applyFont="1" applyFill="1" applyBorder="1" applyAlignment="1" quotePrefix="1">
      <alignment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right" vertical="center"/>
    </xf>
    <xf numFmtId="0" fontId="9" fillId="0" borderId="49" xfId="0" applyFont="1" applyBorder="1" applyAlignment="1">
      <alignment/>
    </xf>
    <xf numFmtId="0" fontId="7" fillId="0" borderId="22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1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24" xfId="0" applyFont="1" applyBorder="1" applyAlignment="1">
      <alignment/>
    </xf>
    <xf numFmtId="0" fontId="5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Fill="1" applyBorder="1" applyAlignment="1">
      <alignment/>
    </xf>
    <xf numFmtId="0" fontId="7" fillId="0" borderId="22" xfId="0" applyFont="1" applyBorder="1" applyAlignment="1">
      <alignment horizontal="left" vertical="center" wrapText="1"/>
    </xf>
    <xf numFmtId="4" fontId="4" fillId="33" borderId="49" xfId="0" applyNumberFormat="1" applyFont="1" applyFill="1" applyBorder="1" applyAlignment="1">
      <alignment horizontal="center" vertical="center"/>
    </xf>
    <xf numFmtId="4" fontId="4" fillId="33" borderId="50" xfId="0" applyNumberFormat="1" applyFont="1" applyFill="1" applyBorder="1" applyAlignment="1">
      <alignment horizontal="center" vertical="center"/>
    </xf>
    <xf numFmtId="4" fontId="4" fillId="33" borderId="5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4" fontId="4" fillId="33" borderId="25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0" borderId="52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9" fillId="33" borderId="19" xfId="0" applyNumberFormat="1" applyFont="1" applyFill="1" applyBorder="1" applyAlignment="1">
      <alignment/>
    </xf>
    <xf numFmtId="3" fontId="4" fillId="0" borderId="37" xfId="0" applyNumberFormat="1" applyFont="1" applyBorder="1" applyAlignment="1">
      <alignment/>
    </xf>
    <xf numFmtId="0" fontId="9" fillId="0" borderId="16" xfId="0" applyFont="1" applyBorder="1" applyAlignment="1">
      <alignment/>
    </xf>
    <xf numFmtId="3" fontId="4" fillId="33" borderId="27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9" fillId="33" borderId="16" xfId="0" applyFont="1" applyFill="1" applyBorder="1" applyAlignment="1">
      <alignment/>
    </xf>
    <xf numFmtId="3" fontId="4" fillId="33" borderId="32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0" fontId="4" fillId="0" borderId="38" xfId="0" applyFont="1" applyBorder="1" applyAlignment="1">
      <alignment/>
    </xf>
    <xf numFmtId="2" fontId="4" fillId="33" borderId="55" xfId="0" applyNumberFormat="1" applyFont="1" applyFill="1" applyBorder="1" applyAlignment="1">
      <alignment vertical="center"/>
    </xf>
    <xf numFmtId="2" fontId="4" fillId="0" borderId="56" xfId="0" applyNumberFormat="1" applyFont="1" applyBorder="1" applyAlignment="1">
      <alignment vertical="center"/>
    </xf>
    <xf numFmtId="2" fontId="5" fillId="0" borderId="56" xfId="0" applyNumberFormat="1" applyFont="1" applyBorder="1" applyAlignment="1">
      <alignment vertical="center"/>
    </xf>
    <xf numFmtId="2" fontId="5" fillId="0" borderId="57" xfId="0" applyNumberFormat="1" applyFont="1" applyBorder="1" applyAlignment="1">
      <alignment vertical="center"/>
    </xf>
    <xf numFmtId="2" fontId="5" fillId="0" borderId="58" xfId="0" applyNumberFormat="1" applyFont="1" applyBorder="1" applyAlignment="1">
      <alignment vertical="center"/>
    </xf>
    <xf numFmtId="2" fontId="4" fillId="0" borderId="59" xfId="0" applyNumberFormat="1" applyFont="1" applyBorder="1" applyAlignment="1">
      <alignment vertical="center"/>
    </xf>
    <xf numFmtId="2" fontId="5" fillId="0" borderId="59" xfId="0" applyNumberFormat="1" applyFont="1" applyBorder="1" applyAlignment="1">
      <alignment vertical="center"/>
    </xf>
    <xf numFmtId="2" fontId="6" fillId="0" borderId="57" xfId="0" applyNumberFormat="1" applyFont="1" applyBorder="1" applyAlignment="1">
      <alignment vertical="center"/>
    </xf>
    <xf numFmtId="2" fontId="5" fillId="0" borderId="55" xfId="0" applyNumberFormat="1" applyFont="1" applyBorder="1" applyAlignment="1">
      <alignment vertical="center"/>
    </xf>
    <xf numFmtId="2" fontId="6" fillId="0" borderId="58" xfId="0" applyNumberFormat="1" applyFont="1" applyBorder="1" applyAlignment="1">
      <alignment vertical="center"/>
    </xf>
    <xf numFmtId="2" fontId="5" fillId="0" borderId="50" xfId="0" applyNumberFormat="1" applyFont="1" applyBorder="1" applyAlignment="1">
      <alignment vertical="center"/>
    </xf>
    <xf numFmtId="2" fontId="5" fillId="33" borderId="55" xfId="0" applyNumberFormat="1" applyFont="1" applyFill="1" applyBorder="1" applyAlignment="1">
      <alignment vertical="center"/>
    </xf>
    <xf numFmtId="2" fontId="4" fillId="0" borderId="57" xfId="0" applyNumberFormat="1" applyFont="1" applyBorder="1" applyAlignment="1">
      <alignment vertical="center"/>
    </xf>
    <xf numFmtId="0" fontId="5" fillId="0" borderId="60" xfId="0" applyFont="1" applyBorder="1" applyAlignment="1">
      <alignment/>
    </xf>
    <xf numFmtId="2" fontId="4" fillId="33" borderId="55" xfId="0" applyNumberFormat="1" applyFont="1" applyFill="1" applyBorder="1" applyAlignment="1">
      <alignment/>
    </xf>
    <xf numFmtId="2" fontId="4" fillId="0" borderId="56" xfId="0" applyNumberFormat="1" applyFont="1" applyBorder="1" applyAlignment="1">
      <alignment/>
    </xf>
    <xf numFmtId="2" fontId="5" fillId="0" borderId="56" xfId="0" applyNumberFormat="1" applyFont="1" applyBorder="1" applyAlignment="1">
      <alignment/>
    </xf>
    <xf numFmtId="2" fontId="5" fillId="0" borderId="58" xfId="0" applyNumberFormat="1" applyFont="1" applyBorder="1" applyAlignment="1">
      <alignment/>
    </xf>
    <xf numFmtId="2" fontId="7" fillId="0" borderId="56" xfId="0" applyNumberFormat="1" applyFont="1" applyBorder="1" applyAlignment="1">
      <alignment/>
    </xf>
    <xf numFmtId="2" fontId="5" fillId="0" borderId="51" xfId="0" applyNumberFormat="1" applyFont="1" applyBorder="1" applyAlignment="1">
      <alignment/>
    </xf>
    <xf numFmtId="2" fontId="5" fillId="0" borderId="57" xfId="0" applyNumberFormat="1" applyFont="1" applyBorder="1" applyAlignment="1">
      <alignment/>
    </xf>
    <xf numFmtId="2" fontId="5" fillId="0" borderId="50" xfId="0" applyNumberFormat="1" applyFont="1" applyBorder="1" applyAlignment="1">
      <alignment/>
    </xf>
    <xf numFmtId="2" fontId="5" fillId="0" borderId="59" xfId="0" applyNumberFormat="1" applyFont="1" applyBorder="1" applyAlignment="1">
      <alignment/>
    </xf>
    <xf numFmtId="2" fontId="4" fillId="0" borderId="59" xfId="0" applyNumberFormat="1" applyFont="1" applyBorder="1" applyAlignment="1">
      <alignment/>
    </xf>
    <xf numFmtId="2" fontId="4" fillId="33" borderId="56" xfId="0" applyNumberFormat="1" applyFont="1" applyFill="1" applyBorder="1" applyAlignment="1">
      <alignment/>
    </xf>
    <xf numFmtId="2" fontId="5" fillId="33" borderId="55" xfId="0" applyNumberFormat="1" applyFont="1" applyFill="1" applyBorder="1" applyAlignment="1">
      <alignment/>
    </xf>
    <xf numFmtId="2" fontId="8" fillId="33" borderId="55" xfId="0" applyNumberFormat="1" applyFont="1" applyFill="1" applyBorder="1" applyAlignment="1">
      <alignment/>
    </xf>
    <xf numFmtId="2" fontId="9" fillId="33" borderId="49" xfId="0" applyNumberFormat="1" applyFont="1" applyFill="1" applyBorder="1" applyAlignment="1">
      <alignment/>
    </xf>
    <xf numFmtId="2" fontId="4" fillId="33" borderId="61" xfId="0" applyNumberFormat="1" applyFont="1" applyFill="1" applyBorder="1" applyAlignment="1">
      <alignment/>
    </xf>
    <xf numFmtId="2" fontId="4" fillId="33" borderId="49" xfId="0" applyNumberFormat="1" applyFont="1" applyFill="1" applyBorder="1" applyAlignment="1">
      <alignment/>
    </xf>
    <xf numFmtId="2" fontId="4" fillId="33" borderId="59" xfId="0" applyNumberFormat="1" applyFont="1" applyFill="1" applyBorder="1" applyAlignment="1">
      <alignment/>
    </xf>
    <xf numFmtId="2" fontId="4" fillId="0" borderId="5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2" fontId="7" fillId="0" borderId="58" xfId="0" applyNumberFormat="1" applyFont="1" applyBorder="1" applyAlignment="1">
      <alignment/>
    </xf>
    <xf numFmtId="2" fontId="4" fillId="0" borderId="58" xfId="0" applyNumberFormat="1" applyFont="1" applyBorder="1" applyAlignment="1">
      <alignment vertical="center"/>
    </xf>
    <xf numFmtId="2" fontId="4" fillId="0" borderId="56" xfId="0" applyNumberFormat="1" applyFont="1" applyFill="1" applyBorder="1" applyAlignment="1">
      <alignment vertical="center"/>
    </xf>
    <xf numFmtId="3" fontId="5" fillId="0" borderId="38" xfId="0" applyNumberFormat="1" applyFont="1" applyBorder="1" applyAlignment="1">
      <alignment/>
    </xf>
    <xf numFmtId="0" fontId="4" fillId="34" borderId="43" xfId="0" applyFont="1" applyFill="1" applyBorder="1" applyAlignment="1">
      <alignment horizontal="center" vertical="center"/>
    </xf>
    <xf numFmtId="3" fontId="4" fillId="33" borderId="62" xfId="0" applyNumberFormat="1" applyFont="1" applyFill="1" applyBorder="1" applyAlignment="1">
      <alignment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4" fillId="33" borderId="65" xfId="0" applyNumberFormat="1" applyFont="1" applyFill="1" applyBorder="1" applyAlignment="1">
      <alignment/>
    </xf>
    <xf numFmtId="3" fontId="8" fillId="33" borderId="62" xfId="0" applyNumberFormat="1" applyFont="1" applyFill="1" applyBorder="1" applyAlignment="1">
      <alignment/>
    </xf>
    <xf numFmtId="3" fontId="4" fillId="33" borderId="64" xfId="0" applyNumberFormat="1" applyFont="1" applyFill="1" applyBorder="1" applyAlignment="1">
      <alignment/>
    </xf>
    <xf numFmtId="3" fontId="4" fillId="0" borderId="66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4" fillId="33" borderId="63" xfId="0" applyNumberFormat="1" applyFont="1" applyFill="1" applyBorder="1" applyAlignment="1">
      <alignment/>
    </xf>
    <xf numFmtId="0" fontId="7" fillId="0" borderId="24" xfId="0" applyFont="1" applyBorder="1" applyAlignment="1" quotePrefix="1">
      <alignment horizontal="center"/>
    </xf>
    <xf numFmtId="0" fontId="5" fillId="0" borderId="22" xfId="0" applyFont="1" applyBorder="1" applyAlignment="1" quotePrefix="1">
      <alignment horizontal="center"/>
    </xf>
    <xf numFmtId="4" fontId="4" fillId="33" borderId="46" xfId="0" applyNumberFormat="1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4" fontId="4" fillId="33" borderId="67" xfId="0" applyNumberFormat="1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3" fontId="4" fillId="33" borderId="55" xfId="0" applyNumberFormat="1" applyFont="1" applyFill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6" fillId="0" borderId="57" xfId="0" applyNumberFormat="1" applyFont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3" fontId="6" fillId="0" borderId="56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4" fontId="4" fillId="35" borderId="49" xfId="0" applyNumberFormat="1" applyFont="1" applyFill="1" applyBorder="1" applyAlignment="1">
      <alignment horizontal="center" vertical="center"/>
    </xf>
    <xf numFmtId="4" fontId="4" fillId="35" borderId="50" xfId="0" applyNumberFormat="1" applyFont="1" applyFill="1" applyBorder="1" applyAlignment="1">
      <alignment horizontal="center" vertical="center"/>
    </xf>
    <xf numFmtId="4" fontId="4" fillId="35" borderId="51" xfId="0" applyNumberFormat="1" applyFont="1" applyFill="1" applyBorder="1" applyAlignment="1">
      <alignment horizontal="center" vertical="center"/>
    </xf>
    <xf numFmtId="3" fontId="4" fillId="33" borderId="68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8" xfId="0" applyFont="1" applyBorder="1" applyAlignment="1">
      <alignment/>
    </xf>
    <xf numFmtId="3" fontId="5" fillId="0" borderId="60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0" xfId="0" applyFont="1" applyBorder="1" applyAlignment="1">
      <alignment/>
    </xf>
    <xf numFmtId="3" fontId="5" fillId="0" borderId="57" xfId="0" applyNumberFormat="1" applyFont="1" applyBorder="1" applyAlignment="1">
      <alignment/>
    </xf>
    <xf numFmtId="0" fontId="5" fillId="0" borderId="59" xfId="0" applyFont="1" applyBorder="1" applyAlignment="1">
      <alignment/>
    </xf>
    <xf numFmtId="3" fontId="7" fillId="0" borderId="58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4" fillId="33" borderId="60" xfId="0" applyNumberFormat="1" applyFont="1" applyFill="1" applyBorder="1" applyAlignment="1">
      <alignment/>
    </xf>
    <xf numFmtId="0" fontId="4" fillId="0" borderId="56" xfId="0" applyFont="1" applyBorder="1" applyAlignment="1">
      <alignment/>
    </xf>
    <xf numFmtId="3" fontId="5" fillId="0" borderId="59" xfId="0" applyNumberFormat="1" applyFont="1" applyBorder="1" applyAlignment="1">
      <alignment/>
    </xf>
    <xf numFmtId="0" fontId="4" fillId="35" borderId="55" xfId="0" applyFont="1" applyFill="1" applyBorder="1" applyAlignment="1">
      <alignment/>
    </xf>
    <xf numFmtId="0" fontId="5" fillId="35" borderId="55" xfId="0" applyFont="1" applyFill="1" applyBorder="1" applyAlignment="1">
      <alignment/>
    </xf>
    <xf numFmtId="3" fontId="8" fillId="33" borderId="68" xfId="0" applyNumberFormat="1" applyFont="1" applyFill="1" applyBorder="1" applyAlignment="1">
      <alignment/>
    </xf>
    <xf numFmtId="3" fontId="5" fillId="0" borderId="58" xfId="0" applyNumberFormat="1" applyFont="1" applyBorder="1" applyAlignment="1">
      <alignment/>
    </xf>
    <xf numFmtId="0" fontId="9" fillId="35" borderId="49" xfId="0" applyFont="1" applyFill="1" applyBorder="1" applyAlignment="1">
      <alignment/>
    </xf>
    <xf numFmtId="3" fontId="4" fillId="33" borderId="70" xfId="0" applyNumberFormat="1" applyFont="1" applyFill="1" applyBorder="1" applyAlignment="1">
      <alignment/>
    </xf>
    <xf numFmtId="3" fontId="4" fillId="33" borderId="46" xfId="0" applyNumberFormat="1" applyFont="1" applyFill="1" applyBorder="1" applyAlignment="1">
      <alignment/>
    </xf>
    <xf numFmtId="3" fontId="4" fillId="33" borderId="69" xfId="0" applyNumberFormat="1" applyFont="1" applyFill="1" applyBorder="1" applyAlignment="1">
      <alignment/>
    </xf>
    <xf numFmtId="3" fontId="4" fillId="35" borderId="56" xfId="0" applyNumberFormat="1" applyFont="1" applyFill="1" applyBorder="1" applyAlignment="1">
      <alignment/>
    </xf>
    <xf numFmtId="3" fontId="5" fillId="0" borderId="71" xfId="0" applyNumberFormat="1" applyFont="1" applyBorder="1" applyAlignment="1">
      <alignment/>
    </xf>
    <xf numFmtId="0" fontId="4" fillId="0" borderId="57" xfId="0" applyFont="1" applyBorder="1" applyAlignment="1">
      <alignment/>
    </xf>
    <xf numFmtId="3" fontId="5" fillId="0" borderId="58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72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2" fontId="7" fillId="0" borderId="50" xfId="0" applyNumberFormat="1" applyFont="1" applyBorder="1" applyAlignment="1">
      <alignment/>
    </xf>
    <xf numFmtId="0" fontId="5" fillId="0" borderId="69" xfId="0" applyFont="1" applyBorder="1" applyAlignment="1">
      <alignment/>
    </xf>
    <xf numFmtId="0" fontId="5" fillId="0" borderId="29" xfId="0" applyFont="1" applyBorder="1" applyAlignment="1" quotePrefix="1">
      <alignment/>
    </xf>
    <xf numFmtId="0" fontId="5" fillId="0" borderId="29" xfId="0" applyFont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6" fillId="0" borderId="0" xfId="56" applyBorder="1">
      <alignment/>
      <protection/>
    </xf>
    <xf numFmtId="0" fontId="16" fillId="0" borderId="0" xfId="56" applyBorder="1" applyAlignment="1">
      <alignment horizontal="center"/>
      <protection/>
    </xf>
    <xf numFmtId="0" fontId="16" fillId="0" borderId="0" xfId="56" applyBorder="1" applyAlignment="1">
      <alignment horizontal="left"/>
      <protection/>
    </xf>
    <xf numFmtId="165" fontId="0" fillId="0" borderId="0" xfId="42" applyNumberFormat="1" applyFont="1" applyBorder="1" applyAlignment="1">
      <alignment horizontal="left"/>
    </xf>
    <xf numFmtId="0" fontId="20" fillId="0" borderId="0" xfId="56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21" fillId="0" borderId="17" xfId="56" applyFont="1" applyBorder="1" applyAlignment="1">
      <alignment vertical="center"/>
      <protection/>
    </xf>
    <xf numFmtId="0" fontId="21" fillId="0" borderId="0" xfId="56" applyFont="1" applyBorder="1" applyAlignment="1">
      <alignment vertical="center"/>
      <protection/>
    </xf>
    <xf numFmtId="0" fontId="21" fillId="0" borderId="0" xfId="56" applyFont="1" applyBorder="1" applyAlignment="1">
      <alignment horizontal="center"/>
      <protection/>
    </xf>
    <xf numFmtId="0" fontId="21" fillId="0" borderId="67" xfId="56" applyFont="1" applyBorder="1" applyAlignment="1">
      <alignment horizontal="center"/>
      <protection/>
    </xf>
    <xf numFmtId="0" fontId="21" fillId="0" borderId="14" xfId="56" applyFont="1" applyBorder="1" applyAlignment="1">
      <alignment horizontal="center" vertical="center"/>
      <protection/>
    </xf>
    <xf numFmtId="0" fontId="21" fillId="0" borderId="15" xfId="56" applyFont="1" applyBorder="1" applyAlignment="1">
      <alignment horizontal="left" vertical="center"/>
      <protection/>
    </xf>
    <xf numFmtId="0" fontId="21" fillId="0" borderId="15" xfId="56" applyFont="1" applyBorder="1" applyAlignment="1">
      <alignment horizontal="center"/>
      <protection/>
    </xf>
    <xf numFmtId="0" fontId="21" fillId="0" borderId="46" xfId="56" applyFont="1" applyBorder="1" applyAlignment="1">
      <alignment horizontal="center"/>
      <protection/>
    </xf>
    <xf numFmtId="0" fontId="20" fillId="0" borderId="31" xfId="56" applyFont="1" applyBorder="1" applyAlignment="1">
      <alignment vertical="center"/>
      <protection/>
    </xf>
    <xf numFmtId="0" fontId="21" fillId="0" borderId="31" xfId="56" applyFont="1" applyBorder="1" applyAlignment="1">
      <alignment vertical="center"/>
      <protection/>
    </xf>
    <xf numFmtId="0" fontId="21" fillId="0" borderId="32" xfId="56" applyFont="1" applyBorder="1" applyAlignment="1">
      <alignment vertical="center"/>
      <protection/>
    </xf>
    <xf numFmtId="0" fontId="20" fillId="0" borderId="19" xfId="56" applyFont="1" applyBorder="1" applyAlignment="1">
      <alignment horizontal="center"/>
      <protection/>
    </xf>
    <xf numFmtId="0" fontId="16" fillId="0" borderId="24" xfId="56" applyFont="1" applyBorder="1">
      <alignment/>
      <protection/>
    </xf>
    <xf numFmtId="0" fontId="16" fillId="0" borderId="27" xfId="56" applyFont="1" applyBorder="1">
      <alignment/>
      <protection/>
    </xf>
    <xf numFmtId="0" fontId="20" fillId="0" borderId="17" xfId="56" applyFont="1" applyBorder="1" applyAlignment="1">
      <alignment horizontal="center"/>
      <protection/>
    </xf>
    <xf numFmtId="0" fontId="20" fillId="0" borderId="0" xfId="56" applyFont="1" applyBorder="1" applyAlignment="1">
      <alignment horizontal="left"/>
      <protection/>
    </xf>
    <xf numFmtId="0" fontId="20" fillId="0" borderId="0" xfId="56" applyFont="1" applyBorder="1" applyAlignment="1">
      <alignment/>
      <protection/>
    </xf>
    <xf numFmtId="0" fontId="20" fillId="0" borderId="67" xfId="56" applyFont="1" applyBorder="1" applyAlignment="1">
      <alignment/>
      <protection/>
    </xf>
    <xf numFmtId="0" fontId="20" fillId="0" borderId="13" xfId="56" applyFont="1" applyBorder="1" applyAlignment="1">
      <alignment horizontal="center" vertical="top"/>
      <protection/>
    </xf>
    <xf numFmtId="0" fontId="16" fillId="0" borderId="29" xfId="56" applyFont="1" applyBorder="1">
      <alignment/>
      <protection/>
    </xf>
    <xf numFmtId="0" fontId="16" fillId="0" borderId="38" xfId="56" applyFont="1" applyBorder="1">
      <alignment/>
      <protection/>
    </xf>
    <xf numFmtId="0" fontId="20" fillId="0" borderId="14" xfId="56" applyFont="1" applyBorder="1" applyAlignment="1">
      <alignment horizontal="center"/>
      <protection/>
    </xf>
    <xf numFmtId="0" fontId="20" fillId="0" borderId="31" xfId="56" applyFont="1" applyBorder="1">
      <alignment/>
      <protection/>
    </xf>
    <xf numFmtId="0" fontId="16" fillId="0" borderId="31" xfId="56" applyBorder="1">
      <alignment/>
      <protection/>
    </xf>
    <xf numFmtId="0" fontId="16" fillId="0" borderId="32" xfId="56" applyBorder="1">
      <alignment/>
      <protection/>
    </xf>
    <xf numFmtId="0" fontId="16" fillId="0" borderId="73" xfId="56" applyFill="1" applyBorder="1">
      <alignment/>
      <protection/>
    </xf>
    <xf numFmtId="0" fontId="16" fillId="0" borderId="24" xfId="56" applyBorder="1">
      <alignment/>
      <protection/>
    </xf>
    <xf numFmtId="0" fontId="16" fillId="0" borderId="27" xfId="56" applyBorder="1">
      <alignment/>
      <protection/>
    </xf>
    <xf numFmtId="0" fontId="16" fillId="0" borderId="73" xfId="56" applyFont="1" applyBorder="1">
      <alignment/>
      <protection/>
    </xf>
    <xf numFmtId="0" fontId="20" fillId="0" borderId="25" xfId="56" applyFont="1" applyBorder="1" applyAlignment="1">
      <alignment horizontal="center"/>
      <protection/>
    </xf>
    <xf numFmtId="0" fontId="20" fillId="0" borderId="32" xfId="56" applyFont="1" applyBorder="1">
      <alignment/>
      <protection/>
    </xf>
    <xf numFmtId="0" fontId="20" fillId="0" borderId="62" xfId="56" applyFont="1" applyBorder="1" applyAlignment="1">
      <alignment horizontal="center"/>
      <protection/>
    </xf>
    <xf numFmtId="0" fontId="20" fillId="0" borderId="74" xfId="56" applyFont="1" applyBorder="1">
      <alignment/>
      <protection/>
    </xf>
    <xf numFmtId="0" fontId="20" fillId="0" borderId="25" xfId="56" applyFont="1" applyBorder="1" applyAlignment="1">
      <alignment vertical="top"/>
      <protection/>
    </xf>
    <xf numFmtId="0" fontId="20" fillId="0" borderId="25" xfId="56" applyFont="1" applyBorder="1" applyAlignment="1">
      <alignment horizontal="center" vertical="top"/>
      <protection/>
    </xf>
    <xf numFmtId="0" fontId="20" fillId="0" borderId="10" xfId="56" applyFont="1" applyBorder="1" applyAlignment="1">
      <alignment/>
      <protection/>
    </xf>
    <xf numFmtId="0" fontId="20" fillId="0" borderId="11" xfId="56" applyFont="1" applyBorder="1" applyAlignment="1">
      <alignment horizontal="center"/>
      <protection/>
    </xf>
    <xf numFmtId="165" fontId="2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0" fontId="16" fillId="0" borderId="75" xfId="56" applyFont="1" applyBorder="1">
      <alignment/>
      <protection/>
    </xf>
    <xf numFmtId="0" fontId="16" fillId="0" borderId="29" xfId="56" applyBorder="1">
      <alignment/>
      <protection/>
    </xf>
    <xf numFmtId="0" fontId="16" fillId="0" borderId="38" xfId="56" applyBorder="1">
      <alignment/>
      <protection/>
    </xf>
    <xf numFmtId="0" fontId="20" fillId="0" borderId="0" xfId="56" applyFont="1" applyBorder="1" applyAlignment="1">
      <alignment horizontal="left"/>
      <protection/>
    </xf>
    <xf numFmtId="0" fontId="20" fillId="0" borderId="76" xfId="56" applyFont="1" applyBorder="1">
      <alignment/>
      <protection/>
    </xf>
    <xf numFmtId="0" fontId="16" fillId="0" borderId="20" xfId="56" applyBorder="1">
      <alignment/>
      <protection/>
    </xf>
    <xf numFmtId="0" fontId="16" fillId="0" borderId="10" xfId="56" applyFont="1" applyBorder="1" applyAlignment="1">
      <alignment horizontal="left"/>
      <protection/>
    </xf>
    <xf numFmtId="165" fontId="0" fillId="0" borderId="10" xfId="42" applyNumberFormat="1" applyFont="1" applyBorder="1" applyAlignment="1">
      <alignment horizontal="center"/>
    </xf>
    <xf numFmtId="165" fontId="0" fillId="0" borderId="47" xfId="42" applyNumberFormat="1" applyFont="1" applyBorder="1" applyAlignment="1">
      <alignment horizontal="center"/>
    </xf>
    <xf numFmtId="0" fontId="22" fillId="0" borderId="0" xfId="57" applyFont="1" applyAlignment="1">
      <alignment horizontal="center"/>
      <protection/>
    </xf>
    <xf numFmtId="0" fontId="4" fillId="0" borderId="0" xfId="57" applyFont="1" applyAlignment="1">
      <alignment/>
      <protection/>
    </xf>
    <xf numFmtId="0" fontId="5" fillId="0" borderId="0" xfId="57">
      <alignment/>
      <protection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right"/>
      <protection/>
    </xf>
    <xf numFmtId="0" fontId="5" fillId="0" borderId="34" xfId="57" applyBorder="1" applyAlignment="1">
      <alignment horizontal="center"/>
      <protection/>
    </xf>
    <xf numFmtId="0" fontId="5" fillId="0" borderId="34" xfId="57" applyBorder="1">
      <alignment/>
      <protection/>
    </xf>
    <xf numFmtId="0" fontId="5" fillId="0" borderId="77" xfId="57" applyBorder="1">
      <alignment/>
      <protection/>
    </xf>
    <xf numFmtId="0" fontId="26" fillId="0" borderId="78" xfId="57" applyFont="1" applyBorder="1" applyAlignment="1">
      <alignment horizontal="center"/>
      <protection/>
    </xf>
    <xf numFmtId="0" fontId="26" fillId="0" borderId="24" xfId="57" applyFont="1" applyBorder="1" applyAlignment="1">
      <alignment horizontal="left"/>
      <protection/>
    </xf>
    <xf numFmtId="0" fontId="26" fillId="0" borderId="27" xfId="57" applyFont="1" applyBorder="1" applyAlignment="1">
      <alignment horizontal="left"/>
      <protection/>
    </xf>
    <xf numFmtId="3" fontId="26" fillId="0" borderId="34" xfId="43" applyNumberFormat="1" applyFont="1" applyBorder="1" applyAlignment="1">
      <alignment horizontal="right"/>
    </xf>
    <xf numFmtId="3" fontId="26" fillId="0" borderId="34" xfId="57" applyNumberFormat="1" applyFont="1" applyBorder="1">
      <alignment/>
      <protection/>
    </xf>
    <xf numFmtId="3" fontId="26" fillId="0" borderId="77" xfId="57" applyNumberFormat="1" applyFont="1" applyBorder="1">
      <alignment/>
      <protection/>
    </xf>
    <xf numFmtId="0" fontId="4" fillId="0" borderId="0" xfId="57" applyFont="1">
      <alignment/>
      <protection/>
    </xf>
    <xf numFmtId="3" fontId="26" fillId="0" borderId="77" xfId="43" applyNumberFormat="1" applyFont="1" applyBorder="1" applyAlignment="1">
      <alignment horizontal="right"/>
    </xf>
    <xf numFmtId="49" fontId="25" fillId="0" borderId="79" xfId="57" applyNumberFormat="1" applyFont="1" applyBorder="1" applyAlignment="1">
      <alignment horizontal="center"/>
      <protection/>
    </xf>
    <xf numFmtId="3" fontId="25" fillId="0" borderId="34" xfId="43" applyNumberFormat="1" applyFont="1" applyBorder="1" applyAlignment="1">
      <alignment horizontal="right"/>
    </xf>
    <xf numFmtId="3" fontId="25" fillId="0" borderId="34" xfId="57" applyNumberFormat="1" applyFont="1" applyBorder="1">
      <alignment/>
      <protection/>
    </xf>
    <xf numFmtId="3" fontId="25" fillId="0" borderId="77" xfId="57" applyNumberFormat="1" applyFont="1" applyBorder="1">
      <alignment/>
      <protection/>
    </xf>
    <xf numFmtId="49" fontId="25" fillId="0" borderId="80" xfId="57" applyNumberFormat="1" applyFont="1" applyBorder="1" applyAlignment="1">
      <alignment horizontal="center"/>
      <protection/>
    </xf>
    <xf numFmtId="49" fontId="26" fillId="0" borderId="78" xfId="57" applyNumberFormat="1" applyFont="1" applyBorder="1" applyAlignment="1">
      <alignment horizontal="center"/>
      <protection/>
    </xf>
    <xf numFmtId="0" fontId="25" fillId="0" borderId="81" xfId="57" applyFont="1" applyBorder="1" applyAlignment="1">
      <alignment horizontal="left"/>
      <protection/>
    </xf>
    <xf numFmtId="0" fontId="26" fillId="0" borderId="73" xfId="57" applyFont="1" applyBorder="1" applyAlignment="1">
      <alignment horizontal="left"/>
      <protection/>
    </xf>
    <xf numFmtId="49" fontId="25" fillId="0" borderId="82" xfId="57" applyNumberFormat="1" applyFont="1" applyBorder="1" applyAlignment="1">
      <alignment horizontal="center"/>
      <protection/>
    </xf>
    <xf numFmtId="0" fontId="5" fillId="0" borderId="24" xfId="57" applyBorder="1">
      <alignment/>
      <protection/>
    </xf>
    <xf numFmtId="0" fontId="4" fillId="0" borderId="24" xfId="57" applyFont="1" applyBorder="1" applyAlignment="1">
      <alignment horizontal="left"/>
      <protection/>
    </xf>
    <xf numFmtId="0" fontId="4" fillId="0" borderId="27" xfId="57" applyFont="1" applyBorder="1" applyAlignment="1">
      <alignment horizontal="left"/>
      <protection/>
    </xf>
    <xf numFmtId="49" fontId="26" fillId="0" borderId="79" xfId="57" applyNumberFormat="1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Font="1">
      <alignment/>
      <protection/>
    </xf>
    <xf numFmtId="49" fontId="25" fillId="0" borderId="83" xfId="57" applyNumberFormat="1" applyFont="1" applyBorder="1" applyAlignment="1">
      <alignment horizontal="center"/>
      <protection/>
    </xf>
    <xf numFmtId="3" fontId="26" fillId="0" borderId="84" xfId="43" applyNumberFormat="1" applyFont="1" applyBorder="1" applyAlignment="1">
      <alignment horizontal="right"/>
    </xf>
    <xf numFmtId="3" fontId="26" fillId="0" borderId="84" xfId="43" applyNumberFormat="1" applyFont="1" applyBorder="1" applyAlignment="1">
      <alignment/>
    </xf>
    <xf numFmtId="3" fontId="26" fillId="0" borderId="85" xfId="43" applyNumberFormat="1" applyFont="1" applyBorder="1" applyAlignment="1">
      <alignment/>
    </xf>
    <xf numFmtId="3" fontId="26" fillId="0" borderId="86" xfId="43" applyNumberFormat="1" applyFont="1" applyBorder="1" applyAlignment="1">
      <alignment/>
    </xf>
    <xf numFmtId="49" fontId="25" fillId="0" borderId="0" xfId="57" applyNumberFormat="1" applyFont="1" applyBorder="1" applyAlignment="1">
      <alignment horizontal="center"/>
      <protection/>
    </xf>
    <xf numFmtId="0" fontId="26" fillId="0" borderId="0" xfId="57" applyFont="1" applyBorder="1" applyAlignment="1">
      <alignment horizontal="left"/>
      <protection/>
    </xf>
    <xf numFmtId="0" fontId="5" fillId="0" borderId="0" xfId="57" applyBorder="1">
      <alignment/>
      <protection/>
    </xf>
    <xf numFmtId="3" fontId="26" fillId="0" borderId="34" xfId="57" applyNumberFormat="1" applyFont="1" applyBorder="1" applyAlignment="1">
      <alignment horizontal="right"/>
      <protection/>
    </xf>
    <xf numFmtId="3" fontId="26" fillId="0" borderId="77" xfId="57" applyNumberFormat="1" applyFont="1" applyBorder="1" applyAlignment="1">
      <alignment horizontal="right"/>
      <protection/>
    </xf>
    <xf numFmtId="3" fontId="26" fillId="0" borderId="87" xfId="57" applyNumberFormat="1" applyFont="1" applyBorder="1" applyAlignment="1">
      <alignment horizontal="right"/>
      <protection/>
    </xf>
    <xf numFmtId="49" fontId="25" fillId="0" borderId="78" xfId="57" applyNumberFormat="1" applyFont="1" applyBorder="1" applyAlignment="1">
      <alignment horizontal="center" vertical="center"/>
      <protection/>
    </xf>
    <xf numFmtId="3" fontId="25" fillId="0" borderId="34" xfId="57" applyNumberFormat="1" applyFont="1" applyBorder="1" applyAlignment="1">
      <alignment horizontal="right"/>
      <protection/>
    </xf>
    <xf numFmtId="3" fontId="25" fillId="0" borderId="77" xfId="57" applyNumberFormat="1" applyFont="1" applyBorder="1" applyAlignment="1">
      <alignment horizontal="right"/>
      <protection/>
    </xf>
    <xf numFmtId="3" fontId="25" fillId="0" borderId="87" xfId="57" applyNumberFormat="1" applyFont="1" applyBorder="1" applyAlignment="1">
      <alignment horizontal="right"/>
      <protection/>
    </xf>
    <xf numFmtId="49" fontId="25" fillId="0" borderId="78" xfId="57" applyNumberFormat="1" applyFont="1" applyBorder="1" applyAlignment="1">
      <alignment horizontal="center"/>
      <protection/>
    </xf>
    <xf numFmtId="3" fontId="25" fillId="0" borderId="72" xfId="43" applyNumberFormat="1" applyFont="1" applyBorder="1" applyAlignment="1">
      <alignment horizontal="right"/>
    </xf>
    <xf numFmtId="49" fontId="26" fillId="0" borderId="78" xfId="57" applyNumberFormat="1" applyFont="1" applyBorder="1" applyAlignment="1">
      <alignment horizontal="center" vertical="center"/>
      <protection/>
    </xf>
    <xf numFmtId="49" fontId="25" fillId="0" borderId="83" xfId="57" applyNumberFormat="1" applyFont="1" applyBorder="1" applyAlignment="1">
      <alignment horizontal="center" vertical="center"/>
      <protection/>
    </xf>
    <xf numFmtId="3" fontId="26" fillId="0" borderId="85" xfId="43" applyNumberFormat="1" applyFont="1" applyBorder="1" applyAlignment="1">
      <alignment horizontal="right"/>
    </xf>
    <xf numFmtId="3" fontId="26" fillId="0" borderId="88" xfId="43" applyNumberFormat="1" applyFont="1" applyBorder="1" applyAlignment="1">
      <alignment horizontal="right"/>
    </xf>
    <xf numFmtId="0" fontId="5" fillId="0" borderId="0" xfId="57" applyAlignment="1">
      <alignment/>
      <protection/>
    </xf>
    <xf numFmtId="0" fontId="5" fillId="0" borderId="0" xfId="57" applyAlignment="1">
      <alignment horizontal="right"/>
      <protection/>
    </xf>
    <xf numFmtId="0" fontId="25" fillId="0" borderId="89" xfId="57" applyFont="1" applyBorder="1" applyAlignment="1">
      <alignment horizontal="right"/>
      <protection/>
    </xf>
    <xf numFmtId="0" fontId="4" fillId="0" borderId="78" xfId="57" applyFont="1" applyBorder="1" applyAlignment="1">
      <alignment horizontal="center" vertical="center" wrapText="1"/>
      <protection/>
    </xf>
    <xf numFmtId="3" fontId="4" fillId="0" borderId="73" xfId="57" applyNumberFormat="1" applyFont="1" applyBorder="1" applyAlignment="1">
      <alignment horizontal="right"/>
      <protection/>
    </xf>
    <xf numFmtId="3" fontId="4" fillId="0" borderId="77" xfId="57" applyNumberFormat="1" applyFont="1" applyBorder="1" applyAlignment="1">
      <alignment horizontal="right"/>
      <protection/>
    </xf>
    <xf numFmtId="0" fontId="25" fillId="0" borderId="34" xfId="57" applyFont="1" applyBorder="1" applyAlignment="1">
      <alignment horizontal="center"/>
      <protection/>
    </xf>
    <xf numFmtId="3" fontId="5" fillId="0" borderId="34" xfId="43" applyNumberFormat="1" applyFont="1" applyBorder="1" applyAlignment="1">
      <alignment horizontal="right"/>
    </xf>
    <xf numFmtId="3" fontId="5" fillId="0" borderId="72" xfId="57" applyNumberFormat="1" applyBorder="1">
      <alignment/>
      <protection/>
    </xf>
    <xf numFmtId="3" fontId="5" fillId="0" borderId="77" xfId="57" applyNumberFormat="1" applyBorder="1">
      <alignment/>
      <protection/>
    </xf>
    <xf numFmtId="3" fontId="5" fillId="0" borderId="87" xfId="57" applyNumberFormat="1" applyBorder="1">
      <alignment/>
      <protection/>
    </xf>
    <xf numFmtId="3" fontId="5" fillId="0" borderId="36" xfId="57" applyNumberFormat="1" applyBorder="1">
      <alignment/>
      <protection/>
    </xf>
    <xf numFmtId="3" fontId="5" fillId="0" borderId="90" xfId="43" applyNumberFormat="1" applyFont="1" applyBorder="1" applyAlignment="1">
      <alignment horizontal="right"/>
    </xf>
    <xf numFmtId="3" fontId="5" fillId="0" borderId="23" xfId="57" applyNumberFormat="1" applyBorder="1">
      <alignment/>
      <protection/>
    </xf>
    <xf numFmtId="3" fontId="4" fillId="0" borderId="73" xfId="43" applyNumberFormat="1" applyFont="1" applyBorder="1" applyAlignment="1">
      <alignment horizontal="right"/>
    </xf>
    <xf numFmtId="3" fontId="5" fillId="0" borderId="34" xfId="57" applyNumberFormat="1" applyBorder="1">
      <alignment/>
      <protection/>
    </xf>
    <xf numFmtId="3" fontId="4" fillId="0" borderId="77" xfId="57" applyNumberFormat="1" applyFont="1" applyBorder="1">
      <alignment/>
      <protection/>
    </xf>
    <xf numFmtId="3" fontId="4" fillId="0" borderId="87" xfId="57" applyNumberFormat="1" applyFont="1" applyBorder="1">
      <alignment/>
      <protection/>
    </xf>
    <xf numFmtId="3" fontId="4" fillId="0" borderId="34" xfId="57" applyNumberFormat="1" applyFont="1" applyBorder="1">
      <alignment/>
      <protection/>
    </xf>
    <xf numFmtId="0" fontId="26" fillId="0" borderId="79" xfId="57" applyFont="1" applyBorder="1" applyAlignment="1">
      <alignment horizontal="center"/>
      <protection/>
    </xf>
    <xf numFmtId="3" fontId="4" fillId="0" borderId="81" xfId="43" applyNumberFormat="1" applyFont="1" applyBorder="1" applyAlignment="1">
      <alignment horizontal="right"/>
    </xf>
    <xf numFmtId="0" fontId="25" fillId="0" borderId="83" xfId="57" applyFont="1" applyBorder="1" applyAlignment="1">
      <alignment horizontal="center"/>
      <protection/>
    </xf>
    <xf numFmtId="3" fontId="4" fillId="0" borderId="91" xfId="43" applyNumberFormat="1" applyFont="1" applyBorder="1" applyAlignment="1">
      <alignment horizontal="right"/>
    </xf>
    <xf numFmtId="3" fontId="4" fillId="0" borderId="85" xfId="43" applyNumberFormat="1" applyFont="1" applyBorder="1" applyAlignment="1">
      <alignment horizontal="right"/>
    </xf>
    <xf numFmtId="3" fontId="4" fillId="0" borderId="88" xfId="43" applyNumberFormat="1" applyFont="1" applyBorder="1" applyAlignment="1">
      <alignment horizontal="right"/>
    </xf>
    <xf numFmtId="0" fontId="26" fillId="0" borderId="92" xfId="57" applyFont="1" applyBorder="1" applyAlignment="1">
      <alignment horizontal="center"/>
      <protection/>
    </xf>
    <xf numFmtId="3" fontId="4" fillId="0" borderId="93" xfId="43" applyNumberFormat="1" applyFont="1" applyBorder="1" applyAlignment="1">
      <alignment horizontal="right"/>
    </xf>
    <xf numFmtId="3" fontId="4" fillId="0" borderId="94" xfId="57" applyNumberFormat="1" applyFont="1" applyBorder="1">
      <alignment/>
      <protection/>
    </xf>
    <xf numFmtId="3" fontId="4" fillId="0" borderId="95" xfId="57" applyNumberFormat="1" applyFont="1" applyBorder="1">
      <alignment/>
      <protection/>
    </xf>
    <xf numFmtId="3" fontId="4" fillId="0" borderId="96" xfId="57" applyNumberFormat="1" applyFont="1" applyBorder="1">
      <alignment/>
      <protection/>
    </xf>
    <xf numFmtId="0" fontId="25" fillId="0" borderId="79" xfId="57" applyFont="1" applyBorder="1" applyAlignment="1">
      <alignment horizontal="center"/>
      <protection/>
    </xf>
    <xf numFmtId="3" fontId="5" fillId="0" borderId="97" xfId="57" applyNumberFormat="1" applyBorder="1">
      <alignment/>
      <protection/>
    </xf>
    <xf numFmtId="3" fontId="5" fillId="0" borderId="98" xfId="57" applyNumberFormat="1" applyBorder="1">
      <alignment/>
      <protection/>
    </xf>
    <xf numFmtId="0" fontId="25" fillId="0" borderId="80" xfId="57" applyFont="1" applyBorder="1" applyAlignment="1">
      <alignment horizontal="center"/>
      <protection/>
    </xf>
    <xf numFmtId="0" fontId="26" fillId="0" borderId="22" xfId="57" applyFont="1" applyBorder="1" applyAlignment="1">
      <alignment horizontal="left"/>
      <protection/>
    </xf>
    <xf numFmtId="0" fontId="26" fillId="0" borderId="28" xfId="57" applyFont="1" applyBorder="1" applyAlignment="1">
      <alignment horizontal="left"/>
      <protection/>
    </xf>
    <xf numFmtId="3" fontId="4" fillId="0" borderId="34" xfId="43" applyNumberFormat="1" applyFont="1" applyBorder="1" applyAlignment="1">
      <alignment horizontal="right"/>
    </xf>
    <xf numFmtId="3" fontId="5" fillId="0" borderId="27" xfId="57" applyNumberFormat="1" applyBorder="1">
      <alignment/>
      <protection/>
    </xf>
    <xf numFmtId="3" fontId="4" fillId="0" borderId="27" xfId="57" applyNumberFormat="1" applyFont="1" applyBorder="1">
      <alignment/>
      <protection/>
    </xf>
    <xf numFmtId="3" fontId="4" fillId="0" borderId="84" xfId="43" applyNumberFormat="1" applyFont="1" applyBorder="1" applyAlignment="1">
      <alignment horizontal="right"/>
    </xf>
    <xf numFmtId="0" fontId="2" fillId="36" borderId="73" xfId="57" applyFont="1" applyFill="1" applyBorder="1">
      <alignment/>
      <protection/>
    </xf>
    <xf numFmtId="0" fontId="5" fillId="36" borderId="24" xfId="57" applyFill="1" applyBorder="1">
      <alignment/>
      <protection/>
    </xf>
    <xf numFmtId="0" fontId="5" fillId="36" borderId="27" xfId="57" applyFill="1" applyBorder="1">
      <alignment/>
      <protection/>
    </xf>
    <xf numFmtId="0" fontId="5" fillId="0" borderId="73" xfId="57" applyBorder="1">
      <alignment/>
      <protection/>
    </xf>
    <xf numFmtId="3" fontId="5" fillId="0" borderId="24" xfId="57" applyNumberFormat="1" applyBorder="1" applyAlignment="1">
      <alignment horizontal="right"/>
      <protection/>
    </xf>
    <xf numFmtId="3" fontId="5" fillId="0" borderId="27" xfId="57" applyNumberFormat="1" applyBorder="1" applyAlignment="1">
      <alignment horizontal="right"/>
      <protection/>
    </xf>
    <xf numFmtId="0" fontId="5" fillId="0" borderId="0" xfId="57" applyAlignment="1">
      <alignment wrapText="1"/>
      <protection/>
    </xf>
    <xf numFmtId="0" fontId="5" fillId="36" borderId="99" xfId="57" applyFill="1" applyBorder="1">
      <alignment/>
      <protection/>
    </xf>
    <xf numFmtId="0" fontId="5" fillId="36" borderId="35" xfId="57" applyFill="1" applyBorder="1">
      <alignment/>
      <protection/>
    </xf>
    <xf numFmtId="0" fontId="5" fillId="36" borderId="48" xfId="57" applyFill="1" applyBorder="1">
      <alignment/>
      <protection/>
    </xf>
    <xf numFmtId="0" fontId="5" fillId="36" borderId="81" xfId="57" applyFill="1" applyBorder="1" applyAlignment="1">
      <alignment wrapText="1"/>
      <protection/>
    </xf>
    <xf numFmtId="0" fontId="5" fillId="36" borderId="22" xfId="57" applyFill="1" applyBorder="1" applyAlignment="1">
      <alignment wrapText="1"/>
      <protection/>
    </xf>
    <xf numFmtId="0" fontId="5" fillId="36" borderId="28" xfId="57" applyFill="1" applyBorder="1" applyAlignment="1">
      <alignment wrapText="1"/>
      <protection/>
    </xf>
    <xf numFmtId="0" fontId="4" fillId="36" borderId="34" xfId="57" applyFont="1" applyFill="1" applyBorder="1" applyAlignment="1">
      <alignment horizontal="center" vertical="center" wrapText="1"/>
      <protection/>
    </xf>
    <xf numFmtId="3" fontId="4" fillId="33" borderId="34" xfId="57" applyNumberFormat="1" applyFont="1" applyFill="1" applyBorder="1" applyAlignment="1">
      <alignment horizontal="right" vertical="center" wrapText="1"/>
      <protection/>
    </xf>
    <xf numFmtId="3" fontId="4" fillId="33" borderId="34" xfId="57" applyNumberFormat="1" applyFont="1" applyFill="1" applyBorder="1">
      <alignment/>
      <protection/>
    </xf>
    <xf numFmtId="3" fontId="2" fillId="33" borderId="34" xfId="57" applyNumberFormat="1" applyFont="1" applyFill="1" applyBorder="1">
      <alignment/>
      <protection/>
    </xf>
    <xf numFmtId="0" fontId="5" fillId="33" borderId="73" xfId="57" applyFill="1" applyBorder="1">
      <alignment/>
      <protection/>
    </xf>
    <xf numFmtId="0" fontId="5" fillId="0" borderId="0" xfId="57" applyAlignment="1">
      <alignment vertical="center"/>
      <protection/>
    </xf>
    <xf numFmtId="0" fontId="27" fillId="0" borderId="0" xfId="57" applyFont="1" applyAlignment="1">
      <alignment horizontal="center"/>
      <protection/>
    </xf>
    <xf numFmtId="0" fontId="7" fillId="0" borderId="0" xfId="57" applyFont="1" applyAlignment="1">
      <alignment horizontal="right"/>
      <protection/>
    </xf>
    <xf numFmtId="0" fontId="8" fillId="33" borderId="64" xfId="57" applyFont="1" applyFill="1" applyBorder="1" applyAlignment="1">
      <alignment vertical="center"/>
      <protection/>
    </xf>
    <xf numFmtId="0" fontId="4" fillId="33" borderId="33" xfId="57" applyFont="1" applyFill="1" applyBorder="1" applyAlignment="1">
      <alignment vertical="center"/>
      <protection/>
    </xf>
    <xf numFmtId="0" fontId="4" fillId="33" borderId="33" xfId="57" applyFont="1" applyFill="1" applyBorder="1" applyAlignment="1">
      <alignment horizontal="center" vertical="center" wrapText="1"/>
      <protection/>
    </xf>
    <xf numFmtId="0" fontId="4" fillId="33" borderId="32" xfId="57" applyFont="1" applyFill="1" applyBorder="1" applyAlignment="1">
      <alignment horizontal="center" vertical="center" wrapText="1"/>
      <protection/>
    </xf>
    <xf numFmtId="0" fontId="4" fillId="33" borderId="70" xfId="57" applyFont="1" applyFill="1" applyBorder="1" applyAlignment="1">
      <alignment horizontal="center" vertical="center" wrapText="1"/>
      <protection/>
    </xf>
    <xf numFmtId="0" fontId="4" fillId="33" borderId="100" xfId="57" applyFont="1" applyFill="1" applyBorder="1" applyAlignment="1">
      <alignment horizontal="center" vertical="center" wrapText="1"/>
      <protection/>
    </xf>
    <xf numFmtId="0" fontId="5" fillId="0" borderId="65" xfId="57" applyFont="1" applyBorder="1" applyAlignment="1" quotePrefix="1">
      <alignment horizontal="center" vertical="center"/>
      <protection/>
    </xf>
    <xf numFmtId="0" fontId="5" fillId="0" borderId="34" xfId="57" applyFont="1" applyBorder="1" applyAlignment="1">
      <alignment vertical="center" wrapText="1"/>
      <protection/>
    </xf>
    <xf numFmtId="165" fontId="5" fillId="0" borderId="73" xfId="43" applyNumberFormat="1" applyFont="1" applyBorder="1" applyAlignment="1">
      <alignment vertical="center"/>
    </xf>
    <xf numFmtId="3" fontId="5" fillId="0" borderId="34" xfId="57" applyNumberFormat="1" applyBorder="1" applyAlignment="1">
      <alignment vertical="center"/>
      <protection/>
    </xf>
    <xf numFmtId="3" fontId="5" fillId="0" borderId="56" xfId="57" applyNumberFormat="1" applyBorder="1" applyAlignment="1">
      <alignment vertical="center"/>
      <protection/>
    </xf>
    <xf numFmtId="3" fontId="5" fillId="0" borderId="101" xfId="57" applyNumberFormat="1" applyBorder="1" applyAlignment="1">
      <alignment vertical="center"/>
      <protection/>
    </xf>
    <xf numFmtId="0" fontId="5" fillId="0" borderId="72" xfId="57" applyFont="1" applyBorder="1" applyAlignment="1">
      <alignment vertical="center" wrapText="1"/>
      <protection/>
    </xf>
    <xf numFmtId="165" fontId="5" fillId="0" borderId="99" xfId="43" applyNumberFormat="1" applyFont="1" applyBorder="1" applyAlignment="1">
      <alignment vertical="center"/>
    </xf>
    <xf numFmtId="3" fontId="5" fillId="0" borderId="99" xfId="57" applyNumberFormat="1" applyBorder="1" applyAlignment="1">
      <alignment vertical="center"/>
      <protection/>
    </xf>
    <xf numFmtId="3" fontId="5" fillId="0" borderId="58" xfId="57" applyNumberFormat="1" applyBorder="1" applyAlignment="1">
      <alignment vertical="center"/>
      <protection/>
    </xf>
    <xf numFmtId="3" fontId="5" fillId="0" borderId="102" xfId="57" applyNumberFormat="1" applyBorder="1" applyAlignment="1">
      <alignment vertical="center"/>
      <protection/>
    </xf>
    <xf numFmtId="0" fontId="5" fillId="0" borderId="66" xfId="57" applyFont="1" applyBorder="1" applyAlignment="1" quotePrefix="1">
      <alignment horizontal="center" vertical="center"/>
      <protection/>
    </xf>
    <xf numFmtId="0" fontId="9" fillId="33" borderId="103" xfId="57" applyFont="1" applyFill="1" applyBorder="1" applyAlignment="1">
      <alignment vertical="center"/>
      <protection/>
    </xf>
    <xf numFmtId="0" fontId="8" fillId="33" borderId="26" xfId="57" applyFont="1" applyFill="1" applyBorder="1" applyAlignment="1">
      <alignment vertical="center"/>
      <protection/>
    </xf>
    <xf numFmtId="165" fontId="8" fillId="33" borderId="75" xfId="57" applyNumberFormat="1" applyFont="1" applyFill="1" applyBorder="1" applyAlignment="1">
      <alignment vertical="center"/>
      <protection/>
    </xf>
    <xf numFmtId="3" fontId="8" fillId="33" borderId="75" xfId="57" applyNumberFormat="1" applyFont="1" applyFill="1" applyBorder="1" applyAlignment="1">
      <alignment vertical="center"/>
      <protection/>
    </xf>
    <xf numFmtId="3" fontId="8" fillId="33" borderId="57" xfId="57" applyNumberFormat="1" applyFont="1" applyFill="1" applyBorder="1" applyAlignment="1">
      <alignment vertical="center"/>
      <protection/>
    </xf>
    <xf numFmtId="3" fontId="8" fillId="33" borderId="104" xfId="57" applyNumberFormat="1" applyFont="1" applyFill="1" applyBorder="1" applyAlignment="1">
      <alignment vertical="center"/>
      <protection/>
    </xf>
    <xf numFmtId="3" fontId="5" fillId="0" borderId="20" xfId="57" applyNumberFormat="1" applyBorder="1" applyAlignment="1">
      <alignment vertical="center"/>
      <protection/>
    </xf>
    <xf numFmtId="0" fontId="9" fillId="33" borderId="62" xfId="57" applyFont="1" applyFill="1" applyBorder="1" applyAlignment="1">
      <alignment vertical="center"/>
      <protection/>
    </xf>
    <xf numFmtId="0" fontId="8" fillId="33" borderId="21" xfId="57" applyFont="1" applyFill="1" applyBorder="1" applyAlignment="1">
      <alignment vertical="center"/>
      <protection/>
    </xf>
    <xf numFmtId="165" fontId="8" fillId="33" borderId="76" xfId="57" applyNumberFormat="1" applyFont="1" applyFill="1" applyBorder="1" applyAlignment="1">
      <alignment vertical="center"/>
      <protection/>
    </xf>
    <xf numFmtId="3" fontId="8" fillId="33" borderId="76" xfId="57" applyNumberFormat="1" applyFont="1" applyFill="1" applyBorder="1" applyAlignment="1">
      <alignment vertical="center"/>
      <protection/>
    </xf>
    <xf numFmtId="3" fontId="8" fillId="33" borderId="55" xfId="57" applyNumberFormat="1" applyFont="1" applyFill="1" applyBorder="1" applyAlignment="1">
      <alignment vertical="center"/>
      <protection/>
    </xf>
    <xf numFmtId="3" fontId="8" fillId="33" borderId="105" xfId="57" applyNumberFormat="1" applyFont="1" applyFill="1" applyBorder="1" applyAlignment="1">
      <alignment vertical="center"/>
      <protection/>
    </xf>
    <xf numFmtId="0" fontId="8" fillId="33" borderId="62" xfId="57" applyFont="1" applyFill="1" applyBorder="1" applyAlignment="1">
      <alignment vertical="center"/>
      <protection/>
    </xf>
    <xf numFmtId="0" fontId="23" fillId="0" borderId="0" xfId="57" applyFont="1" applyBorder="1" applyAlignment="1">
      <alignment horizontal="right"/>
      <protection/>
    </xf>
    <xf numFmtId="0" fontId="5" fillId="0" borderId="0" xfId="57" applyFont="1" applyAlignment="1">
      <alignment horizontal="right"/>
      <protection/>
    </xf>
    <xf numFmtId="0" fontId="5" fillId="0" borderId="49" xfId="57" applyFont="1" applyBorder="1" applyAlignment="1">
      <alignment horizontal="center" vertical="center" wrapText="1"/>
      <protection/>
    </xf>
    <xf numFmtId="0" fontId="5" fillId="0" borderId="59" xfId="57" applyFont="1" applyBorder="1" applyAlignment="1">
      <alignment horizontal="center" vertical="center" wrapText="1"/>
      <protection/>
    </xf>
    <xf numFmtId="3" fontId="5" fillId="0" borderId="56" xfId="57" applyNumberFormat="1" applyFont="1" applyBorder="1" applyAlignment="1">
      <alignment horizontal="right"/>
      <protection/>
    </xf>
    <xf numFmtId="0" fontId="4" fillId="0" borderId="65" xfId="57" applyFont="1" applyBorder="1" applyAlignment="1">
      <alignment horizontal="center"/>
      <protection/>
    </xf>
    <xf numFmtId="3" fontId="4" fillId="0" borderId="56" xfId="43" applyNumberFormat="1" applyFont="1" applyBorder="1" applyAlignment="1">
      <alignment horizontal="right"/>
    </xf>
    <xf numFmtId="49" fontId="5" fillId="0" borderId="12" xfId="57" applyNumberFormat="1" applyFont="1" applyBorder="1" applyAlignment="1">
      <alignment horizontal="center"/>
      <protection/>
    </xf>
    <xf numFmtId="3" fontId="5" fillId="0" borderId="56" xfId="43" applyNumberFormat="1" applyFont="1" applyBorder="1" applyAlignment="1">
      <alignment horizontal="right"/>
    </xf>
    <xf numFmtId="49" fontId="5" fillId="0" borderId="63" xfId="57" applyNumberFormat="1" applyFont="1" applyBorder="1" applyAlignment="1">
      <alignment horizontal="center"/>
      <protection/>
    </xf>
    <xf numFmtId="3" fontId="5" fillId="0" borderId="59" xfId="43" applyNumberFormat="1" applyFont="1" applyBorder="1" applyAlignment="1">
      <alignment horizontal="right"/>
    </xf>
    <xf numFmtId="49" fontId="4" fillId="0" borderId="65" xfId="57" applyNumberFormat="1" applyFont="1" applyBorder="1" applyAlignment="1">
      <alignment horizontal="center"/>
      <protection/>
    </xf>
    <xf numFmtId="3" fontId="5" fillId="0" borderId="50" xfId="43" applyNumberFormat="1" applyFont="1" applyBorder="1" applyAlignment="1">
      <alignment horizontal="right"/>
    </xf>
    <xf numFmtId="0" fontId="4" fillId="0" borderId="73" xfId="57" applyFont="1" applyBorder="1" applyAlignment="1">
      <alignment horizontal="left"/>
      <protection/>
    </xf>
    <xf numFmtId="49" fontId="5" fillId="0" borderId="66" xfId="57" applyNumberFormat="1" applyFont="1" applyBorder="1" applyAlignment="1">
      <alignment horizontal="center"/>
      <protection/>
    </xf>
    <xf numFmtId="49" fontId="4" fillId="0" borderId="12" xfId="57" applyNumberFormat="1" applyFont="1" applyBorder="1" applyAlignment="1">
      <alignment horizontal="center"/>
      <protection/>
    </xf>
    <xf numFmtId="3" fontId="4" fillId="0" borderId="50" xfId="43" applyNumberFormat="1" applyFont="1" applyBorder="1" applyAlignment="1">
      <alignment horizontal="right"/>
    </xf>
    <xf numFmtId="49" fontId="28" fillId="0" borderId="103" xfId="57" applyNumberFormat="1" applyFont="1" applyBorder="1" applyAlignment="1">
      <alignment horizontal="center"/>
      <protection/>
    </xf>
    <xf numFmtId="3" fontId="2" fillId="0" borderId="57" xfId="43" applyNumberFormat="1" applyFont="1" applyBorder="1" applyAlignment="1">
      <alignment horizontal="right"/>
    </xf>
    <xf numFmtId="0" fontId="28" fillId="0" borderId="0" xfId="57" applyFont="1">
      <alignment/>
      <protection/>
    </xf>
    <xf numFmtId="49" fontId="5" fillId="0" borderId="0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left"/>
      <protection/>
    </xf>
    <xf numFmtId="3" fontId="4" fillId="0" borderId="56" xfId="57" applyNumberFormat="1" applyFont="1" applyBorder="1" applyAlignment="1">
      <alignment horizontal="right"/>
      <protection/>
    </xf>
    <xf numFmtId="49" fontId="5" fillId="0" borderId="65" xfId="57" applyNumberFormat="1" applyFont="1" applyBorder="1" applyAlignment="1">
      <alignment horizontal="center" vertical="center"/>
      <protection/>
    </xf>
    <xf numFmtId="49" fontId="5" fillId="0" borderId="65" xfId="57" applyNumberFormat="1" applyFont="1" applyBorder="1" applyAlignment="1">
      <alignment horizontal="center"/>
      <protection/>
    </xf>
    <xf numFmtId="0" fontId="5" fillId="0" borderId="48" xfId="57" applyFont="1" applyBorder="1" applyAlignment="1">
      <alignment horizontal="left"/>
      <protection/>
    </xf>
    <xf numFmtId="3" fontId="5" fillId="0" borderId="58" xfId="43" applyNumberFormat="1" applyFont="1" applyBorder="1" applyAlignment="1">
      <alignment horizontal="right"/>
    </xf>
    <xf numFmtId="0" fontId="5" fillId="0" borderId="35" xfId="57" applyFont="1" applyBorder="1" applyAlignment="1">
      <alignment horizontal="left"/>
      <protection/>
    </xf>
    <xf numFmtId="49" fontId="4" fillId="0" borderId="65" xfId="57" applyNumberFormat="1" applyFont="1" applyBorder="1" applyAlignment="1">
      <alignment horizontal="center" vertical="center"/>
      <protection/>
    </xf>
    <xf numFmtId="49" fontId="2" fillId="0" borderId="103" xfId="57" applyNumberFormat="1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4" fillId="0" borderId="65" xfId="57" applyFont="1" applyBorder="1" applyAlignment="1">
      <alignment horizontal="center" vertical="center" wrapText="1"/>
      <protection/>
    </xf>
    <xf numFmtId="0" fontId="5" fillId="0" borderId="66" xfId="57" applyFont="1" applyBorder="1" applyAlignment="1">
      <alignment horizontal="center"/>
      <protection/>
    </xf>
    <xf numFmtId="0" fontId="5" fillId="0" borderId="12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3" fontId="4" fillId="0" borderId="59" xfId="43" applyNumberFormat="1" applyFont="1" applyBorder="1" applyAlignment="1">
      <alignment horizontal="right"/>
    </xf>
    <xf numFmtId="0" fontId="2" fillId="0" borderId="103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6" fillId="0" borderId="0" xfId="57" applyFont="1" applyBorder="1" applyAlignment="1">
      <alignment/>
      <protection/>
    </xf>
    <xf numFmtId="165" fontId="4" fillId="0" borderId="0" xfId="43" applyNumberFormat="1" applyFont="1" applyBorder="1" applyAlignment="1">
      <alignment horizontal="right"/>
    </xf>
    <xf numFmtId="0" fontId="4" fillId="0" borderId="64" xfId="57" applyFont="1" applyBorder="1" applyAlignment="1">
      <alignment horizontal="center"/>
      <protection/>
    </xf>
    <xf numFmtId="165" fontId="4" fillId="0" borderId="49" xfId="43" applyNumberFormat="1" applyFont="1" applyBorder="1" applyAlignment="1">
      <alignment/>
    </xf>
    <xf numFmtId="165" fontId="5" fillId="0" borderId="56" xfId="43" applyNumberFormat="1" applyFont="1" applyBorder="1" applyAlignment="1">
      <alignment/>
    </xf>
    <xf numFmtId="0" fontId="5" fillId="0" borderId="63" xfId="57" applyFont="1" applyBorder="1" applyAlignment="1">
      <alignment horizontal="center"/>
      <protection/>
    </xf>
    <xf numFmtId="165" fontId="4" fillId="0" borderId="56" xfId="43" applyNumberFormat="1" applyFont="1" applyBorder="1" applyAlignment="1">
      <alignment/>
    </xf>
    <xf numFmtId="165" fontId="2" fillId="0" borderId="57" xfId="43" applyNumberFormat="1" applyFont="1" applyBorder="1" applyAlignment="1">
      <alignment/>
    </xf>
    <xf numFmtId="3" fontId="4" fillId="0" borderId="56" xfId="57" applyNumberFormat="1" applyFont="1" applyBorder="1">
      <alignment/>
      <protection/>
    </xf>
    <xf numFmtId="3" fontId="5" fillId="0" borderId="56" xfId="43" applyNumberFormat="1" applyFont="1" applyBorder="1" applyAlignment="1">
      <alignment/>
    </xf>
    <xf numFmtId="3" fontId="5" fillId="0" borderId="56" xfId="43" applyNumberFormat="1" applyFont="1" applyBorder="1" applyAlignment="1">
      <alignment/>
    </xf>
    <xf numFmtId="3" fontId="5" fillId="0" borderId="58" xfId="43" applyNumberFormat="1" applyFont="1" applyBorder="1" applyAlignment="1">
      <alignment/>
    </xf>
    <xf numFmtId="3" fontId="5" fillId="0" borderId="56" xfId="43" applyNumberFormat="1" applyFont="1" applyBorder="1" applyAlignment="1">
      <alignment horizontal="center"/>
    </xf>
    <xf numFmtId="3" fontId="4" fillId="0" borderId="56" xfId="43" applyNumberFormat="1" applyFont="1" applyBorder="1" applyAlignment="1">
      <alignment horizontal="center"/>
    </xf>
    <xf numFmtId="3" fontId="4" fillId="0" borderId="56" xfId="43" applyNumberFormat="1" applyFont="1" applyBorder="1" applyAlignment="1">
      <alignment/>
    </xf>
    <xf numFmtId="3" fontId="2" fillId="0" borderId="57" xfId="43" applyNumberFormat="1" applyFont="1" applyBorder="1" applyAlignment="1">
      <alignment/>
    </xf>
    <xf numFmtId="0" fontId="5" fillId="0" borderId="17" xfId="57" applyFont="1" applyBorder="1" applyAlignment="1">
      <alignment horizontal="center"/>
      <protection/>
    </xf>
    <xf numFmtId="0" fontId="5" fillId="0" borderId="52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69" fillId="0" borderId="0" xfId="0" applyFont="1" applyAlignment="1">
      <alignment horizontal="justify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 horizontal="center" wrapText="1"/>
    </xf>
    <xf numFmtId="0" fontId="72" fillId="0" borderId="34" xfId="0" applyFont="1" applyBorder="1" applyAlignment="1">
      <alignment horizontal="center" wrapText="1"/>
    </xf>
    <xf numFmtId="0" fontId="73" fillId="0" borderId="34" xfId="0" applyFont="1" applyBorder="1" applyAlignment="1">
      <alignment horizontal="center" wrapText="1"/>
    </xf>
    <xf numFmtId="0" fontId="70" fillId="0" borderId="34" xfId="0" applyFont="1" applyBorder="1" applyAlignment="1">
      <alignment/>
    </xf>
    <xf numFmtId="0" fontId="70" fillId="0" borderId="0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72" fillId="0" borderId="72" xfId="0" applyFont="1" applyBorder="1" applyAlignment="1">
      <alignment horizontal="center" wrapText="1"/>
    </xf>
    <xf numFmtId="0" fontId="70" fillId="0" borderId="0" xfId="0" applyFont="1" applyAlignment="1">
      <alignment horizontal="center" wrapText="1"/>
    </xf>
    <xf numFmtId="0" fontId="72" fillId="0" borderId="34" xfId="0" applyFont="1" applyBorder="1" applyAlignment="1">
      <alignment/>
    </xf>
    <xf numFmtId="0" fontId="70" fillId="0" borderId="34" xfId="0" applyFont="1" applyBorder="1" applyAlignment="1">
      <alignment horizont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horizontal="right"/>
    </xf>
    <xf numFmtId="0" fontId="72" fillId="0" borderId="19" xfId="0" applyFont="1" applyBorder="1" applyAlignment="1">
      <alignment horizontal="center" wrapText="1"/>
    </xf>
    <xf numFmtId="0" fontId="72" fillId="0" borderId="68" xfId="0" applyFont="1" applyBorder="1" applyAlignment="1">
      <alignment/>
    </xf>
    <xf numFmtId="0" fontId="72" fillId="0" borderId="105" xfId="0" applyFont="1" applyBorder="1" applyAlignment="1">
      <alignment horizontal="center"/>
    </xf>
    <xf numFmtId="0" fontId="77" fillId="0" borderId="19" xfId="0" applyFont="1" applyBorder="1" applyAlignment="1">
      <alignment wrapText="1"/>
    </xf>
    <xf numFmtId="0" fontId="70" fillId="0" borderId="20" xfId="0" applyFont="1" applyBorder="1" applyAlignment="1">
      <alignment/>
    </xf>
    <xf numFmtId="0" fontId="70" fillId="0" borderId="68" xfId="0" applyFont="1" applyBorder="1" applyAlignment="1">
      <alignment/>
    </xf>
    <xf numFmtId="0" fontId="70" fillId="0" borderId="32" xfId="0" applyFont="1" applyBorder="1" applyAlignment="1">
      <alignment/>
    </xf>
    <xf numFmtId="3" fontId="70" fillId="0" borderId="33" xfId="0" applyNumberFormat="1" applyFont="1" applyBorder="1" applyAlignment="1">
      <alignment/>
    </xf>
    <xf numFmtId="3" fontId="70" fillId="0" borderId="61" xfId="0" applyNumberFormat="1" applyFont="1" applyBorder="1" applyAlignment="1">
      <alignment/>
    </xf>
    <xf numFmtId="0" fontId="70" fillId="0" borderId="27" xfId="0" applyFont="1" applyBorder="1" applyAlignment="1">
      <alignment/>
    </xf>
    <xf numFmtId="3" fontId="70" fillId="0" borderId="34" xfId="0" applyNumberFormat="1" applyFont="1" applyBorder="1" applyAlignment="1">
      <alignment/>
    </xf>
    <xf numFmtId="3" fontId="70" fillId="0" borderId="56" xfId="0" applyNumberFormat="1" applyFont="1" applyBorder="1" applyAlignment="1">
      <alignment/>
    </xf>
    <xf numFmtId="0" fontId="70" fillId="0" borderId="37" xfId="0" applyFont="1" applyBorder="1" applyAlignment="1">
      <alignment wrapText="1"/>
    </xf>
    <xf numFmtId="0" fontId="70" fillId="0" borderId="38" xfId="0" applyFont="1" applyBorder="1" applyAlignment="1">
      <alignment/>
    </xf>
    <xf numFmtId="3" fontId="70" fillId="0" borderId="26" xfId="0" applyNumberFormat="1" applyFont="1" applyBorder="1" applyAlignment="1">
      <alignment/>
    </xf>
    <xf numFmtId="3" fontId="70" fillId="0" borderId="57" xfId="0" applyNumberFormat="1" applyFont="1" applyBorder="1" applyAlignment="1">
      <alignment/>
    </xf>
    <xf numFmtId="0" fontId="72" fillId="36" borderId="105" xfId="0" applyFont="1" applyFill="1" applyBorder="1" applyAlignment="1">
      <alignment vertical="center" wrapText="1"/>
    </xf>
    <xf numFmtId="0" fontId="72" fillId="36" borderId="105" xfId="0" applyFont="1" applyFill="1" applyBorder="1" applyAlignment="1">
      <alignment/>
    </xf>
    <xf numFmtId="3" fontId="72" fillId="36" borderId="105" xfId="0" applyNumberFormat="1" applyFont="1" applyFill="1" applyBorder="1" applyAlignment="1">
      <alignment/>
    </xf>
    <xf numFmtId="0" fontId="70" fillId="0" borderId="19" xfId="0" applyFont="1" applyBorder="1" applyAlignment="1">
      <alignment wrapText="1"/>
    </xf>
    <xf numFmtId="0" fontId="70" fillId="0" borderId="64" xfId="0" applyFont="1" applyBorder="1" applyAlignment="1">
      <alignment wrapText="1"/>
    </xf>
    <xf numFmtId="0" fontId="70" fillId="0" borderId="65" xfId="0" applyFont="1" applyBorder="1" applyAlignment="1">
      <alignment wrapText="1"/>
    </xf>
    <xf numFmtId="0" fontId="72" fillId="0" borderId="65" xfId="0" applyFont="1" applyBorder="1" applyAlignment="1">
      <alignment wrapText="1"/>
    </xf>
    <xf numFmtId="3" fontId="72" fillId="0" borderId="34" xfId="0" applyNumberFormat="1" applyFont="1" applyBorder="1" applyAlignment="1">
      <alignment/>
    </xf>
    <xf numFmtId="3" fontId="72" fillId="0" borderId="56" xfId="0" applyNumberFormat="1" applyFont="1" applyBorder="1" applyAlignment="1">
      <alignment/>
    </xf>
    <xf numFmtId="0" fontId="70" fillId="0" borderId="17" xfId="0" applyFont="1" applyBorder="1" applyAlignment="1">
      <alignment wrapText="1"/>
    </xf>
    <xf numFmtId="0" fontId="70" fillId="0" borderId="67" xfId="0" applyFont="1" applyBorder="1" applyAlignment="1">
      <alignment/>
    </xf>
    <xf numFmtId="0" fontId="76" fillId="0" borderId="103" xfId="0" applyFont="1" applyBorder="1" applyAlignment="1">
      <alignment wrapText="1"/>
    </xf>
    <xf numFmtId="165" fontId="70" fillId="0" borderId="26" xfId="40" applyNumberFormat="1" applyFont="1" applyBorder="1" applyAlignment="1">
      <alignment/>
    </xf>
    <xf numFmtId="3" fontId="76" fillId="0" borderId="26" xfId="40" applyNumberFormat="1" applyFont="1" applyBorder="1" applyAlignment="1">
      <alignment horizontal="right"/>
    </xf>
    <xf numFmtId="3" fontId="76" fillId="0" borderId="57" xfId="40" applyNumberFormat="1" applyFont="1" applyBorder="1" applyAlignment="1">
      <alignment horizontal="right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17" fillId="0" borderId="0" xfId="56" applyFont="1" applyBorder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/>
      <protection/>
    </xf>
    <xf numFmtId="0" fontId="20" fillId="0" borderId="14" xfId="56" applyFont="1" applyBorder="1" applyAlignment="1">
      <alignment horizontal="center" vertical="center"/>
      <protection/>
    </xf>
    <xf numFmtId="0" fontId="20" fillId="0" borderId="15" xfId="56" applyFont="1" applyBorder="1" applyAlignment="1">
      <alignment horizontal="center" vertical="center"/>
      <protection/>
    </xf>
    <xf numFmtId="0" fontId="20" fillId="0" borderId="46" xfId="56" applyFont="1" applyBorder="1" applyAlignment="1">
      <alignment horizontal="center" vertical="center"/>
      <protection/>
    </xf>
    <xf numFmtId="0" fontId="20" fillId="0" borderId="17" xfId="56" applyFont="1" applyBorder="1" applyAlignment="1">
      <alignment horizontal="center" vertical="center"/>
      <protection/>
    </xf>
    <xf numFmtId="0" fontId="20" fillId="0" borderId="0" xfId="56" applyFont="1" applyBorder="1" applyAlignment="1">
      <alignment horizontal="center" vertical="center"/>
      <protection/>
    </xf>
    <xf numFmtId="0" fontId="20" fillId="0" borderId="67" xfId="56" applyFont="1" applyBorder="1" applyAlignment="1">
      <alignment horizontal="center" vertical="center"/>
      <protection/>
    </xf>
    <xf numFmtId="0" fontId="20" fillId="0" borderId="25" xfId="56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0" fontId="20" fillId="0" borderId="47" xfId="56" applyFont="1" applyBorder="1" applyAlignment="1">
      <alignment horizontal="center" vertical="center"/>
      <protection/>
    </xf>
    <xf numFmtId="0" fontId="20" fillId="0" borderId="14" xfId="56" applyFont="1" applyBorder="1" applyAlignment="1">
      <alignment horizontal="center"/>
      <protection/>
    </xf>
    <xf numFmtId="0" fontId="20" fillId="0" borderId="15" xfId="56" applyFont="1" applyBorder="1" applyAlignment="1">
      <alignment horizontal="center"/>
      <protection/>
    </xf>
    <xf numFmtId="0" fontId="20" fillId="0" borderId="46" xfId="56" applyFont="1" applyBorder="1" applyAlignment="1">
      <alignment horizontal="center"/>
      <protection/>
    </xf>
    <xf numFmtId="0" fontId="20" fillId="0" borderId="17" xfId="56" applyFont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20" fillId="0" borderId="67" xfId="56" applyFont="1" applyBorder="1" applyAlignment="1">
      <alignment horizontal="center"/>
      <protection/>
    </xf>
    <xf numFmtId="0" fontId="20" fillId="0" borderId="25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/>
      <protection/>
    </xf>
    <xf numFmtId="0" fontId="20" fillId="0" borderId="47" xfId="56" applyFont="1" applyBorder="1" applyAlignment="1">
      <alignment horizontal="center"/>
      <protection/>
    </xf>
    <xf numFmtId="0" fontId="20" fillId="0" borderId="11" xfId="56" applyFont="1" applyBorder="1" applyAlignment="1">
      <alignment horizontal="center" vertical="top"/>
      <protection/>
    </xf>
    <xf numFmtId="0" fontId="20" fillId="0" borderId="12" xfId="56" applyFont="1" applyBorder="1" applyAlignment="1">
      <alignment horizontal="center" vertical="top"/>
      <protection/>
    </xf>
    <xf numFmtId="0" fontId="20" fillId="0" borderId="13" xfId="56" applyFont="1" applyBorder="1" applyAlignment="1">
      <alignment horizontal="center" vertical="top"/>
      <protection/>
    </xf>
    <xf numFmtId="165" fontId="20" fillId="0" borderId="74" xfId="42" applyNumberFormat="1" applyFont="1" applyBorder="1" applyAlignment="1">
      <alignment/>
    </xf>
    <xf numFmtId="165" fontId="20" fillId="0" borderId="31" xfId="42" applyNumberFormat="1" applyFont="1" applyBorder="1" applyAlignment="1">
      <alignment/>
    </xf>
    <xf numFmtId="165" fontId="20" fillId="0" borderId="70" xfId="42" applyNumberFormat="1" applyFont="1" applyBorder="1" applyAlignment="1">
      <alignment/>
    </xf>
    <xf numFmtId="0" fontId="20" fillId="0" borderId="20" xfId="56" applyFont="1" applyBorder="1" applyAlignment="1">
      <alignment horizontal="left"/>
      <protection/>
    </xf>
    <xf numFmtId="165" fontId="20" fillId="0" borderId="76" xfId="42" applyNumberFormat="1" applyFont="1" applyBorder="1" applyAlignment="1">
      <alignment horizontal="center"/>
    </xf>
    <xf numFmtId="165" fontId="20" fillId="0" borderId="68" xfId="42" applyNumberFormat="1" applyFont="1" applyBorder="1" applyAlignment="1">
      <alignment horizontal="center"/>
    </xf>
    <xf numFmtId="165" fontId="16" fillId="0" borderId="73" xfId="42" applyNumberFormat="1" applyFont="1" applyBorder="1" applyAlignment="1">
      <alignment horizontal="center"/>
    </xf>
    <xf numFmtId="165" fontId="16" fillId="0" borderId="24" xfId="42" applyNumberFormat="1" applyFont="1" applyBorder="1" applyAlignment="1">
      <alignment horizontal="center"/>
    </xf>
    <xf numFmtId="165" fontId="16" fillId="0" borderId="60" xfId="42" applyNumberFormat="1" applyFont="1" applyBorder="1" applyAlignment="1">
      <alignment horizontal="center"/>
    </xf>
    <xf numFmtId="165" fontId="16" fillId="0" borderId="75" xfId="42" applyNumberFormat="1" applyFont="1" applyBorder="1" applyAlignment="1">
      <alignment horizontal="center"/>
    </xf>
    <xf numFmtId="165" fontId="16" fillId="0" borderId="29" xfId="42" applyNumberFormat="1" applyFont="1" applyBorder="1" applyAlignment="1">
      <alignment horizontal="center"/>
    </xf>
    <xf numFmtId="165" fontId="16" fillId="0" borderId="106" xfId="42" applyNumberFormat="1" applyFont="1" applyBorder="1" applyAlignment="1">
      <alignment horizontal="center"/>
    </xf>
    <xf numFmtId="0" fontId="20" fillId="0" borderId="33" xfId="56" applyFont="1" applyBorder="1" applyAlignment="1">
      <alignment horizontal="left"/>
      <protection/>
    </xf>
    <xf numFmtId="165" fontId="20" fillId="0" borderId="33" xfId="56" applyNumberFormat="1" applyFont="1" applyBorder="1" applyAlignment="1">
      <alignment horizontal="center"/>
      <protection/>
    </xf>
    <xf numFmtId="0" fontId="20" fillId="0" borderId="61" xfId="56" applyFont="1" applyBorder="1" applyAlignment="1">
      <alignment horizontal="center"/>
      <protection/>
    </xf>
    <xf numFmtId="165" fontId="20" fillId="0" borderId="74" xfId="42" applyNumberFormat="1" applyFont="1" applyBorder="1" applyAlignment="1">
      <alignment horizontal="center"/>
    </xf>
    <xf numFmtId="165" fontId="20" fillId="0" borderId="31" xfId="42" applyNumberFormat="1" applyFont="1" applyBorder="1" applyAlignment="1">
      <alignment horizontal="center"/>
    </xf>
    <xf numFmtId="165" fontId="20" fillId="0" borderId="70" xfId="42" applyNumberFormat="1" applyFont="1" applyBorder="1" applyAlignment="1">
      <alignment horizontal="center"/>
    </xf>
    <xf numFmtId="0" fontId="16" fillId="0" borderId="34" xfId="56" applyFont="1" applyBorder="1" applyAlignment="1">
      <alignment/>
      <protection/>
    </xf>
    <xf numFmtId="165" fontId="16" fillId="0" borderId="34" xfId="42" applyNumberFormat="1" applyFont="1" applyBorder="1" applyAlignment="1">
      <alignment horizontal="center"/>
    </xf>
    <xf numFmtId="165" fontId="16" fillId="0" borderId="56" xfId="42" applyNumberFormat="1" applyFont="1" applyBorder="1" applyAlignment="1">
      <alignment horizontal="center"/>
    </xf>
    <xf numFmtId="0" fontId="16" fillId="0" borderId="75" xfId="56" applyBorder="1" applyAlignment="1">
      <alignment horizontal="left"/>
      <protection/>
    </xf>
    <xf numFmtId="0" fontId="16" fillId="0" borderId="29" xfId="56" applyFont="1" applyBorder="1" applyAlignment="1">
      <alignment horizontal="left"/>
      <protection/>
    </xf>
    <xf numFmtId="0" fontId="16" fillId="0" borderId="38" xfId="56" applyFont="1" applyBorder="1" applyAlignment="1">
      <alignment horizontal="left"/>
      <protection/>
    </xf>
    <xf numFmtId="0" fontId="16" fillId="0" borderId="30" xfId="56" applyFont="1" applyBorder="1" applyAlignment="1">
      <alignment/>
      <protection/>
    </xf>
    <xf numFmtId="165" fontId="16" fillId="0" borderId="30" xfId="42" applyNumberFormat="1" applyFont="1" applyBorder="1" applyAlignment="1">
      <alignment horizontal="center"/>
    </xf>
    <xf numFmtId="165" fontId="16" fillId="0" borderId="51" xfId="42" applyNumberFormat="1" applyFont="1" applyBorder="1" applyAlignment="1">
      <alignment horizontal="center"/>
    </xf>
    <xf numFmtId="0" fontId="16" fillId="0" borderId="15" xfId="56" applyFont="1" applyBorder="1" applyAlignment="1">
      <alignment/>
      <protection/>
    </xf>
    <xf numFmtId="165" fontId="16" fillId="0" borderId="15" xfId="42" applyNumberFormat="1" applyFont="1" applyBorder="1" applyAlignment="1">
      <alignment horizontal="center"/>
    </xf>
    <xf numFmtId="165" fontId="16" fillId="0" borderId="46" xfId="42" applyNumberFormat="1" applyFont="1" applyBorder="1" applyAlignment="1">
      <alignment horizontal="center"/>
    </xf>
    <xf numFmtId="0" fontId="16" fillId="0" borderId="73" xfId="56" applyFont="1" applyBorder="1" applyAlignment="1">
      <alignment horizontal="left"/>
      <protection/>
    </xf>
    <xf numFmtId="0" fontId="16" fillId="0" borderId="24" xfId="56" applyFont="1" applyBorder="1" applyAlignment="1">
      <alignment horizontal="left"/>
      <protection/>
    </xf>
    <xf numFmtId="0" fontId="16" fillId="0" borderId="27" xfId="56" applyFont="1" applyBorder="1" applyAlignment="1">
      <alignment horizontal="left"/>
      <protection/>
    </xf>
    <xf numFmtId="0" fontId="20" fillId="0" borderId="0" xfId="56" applyFont="1" applyBorder="1" applyAlignment="1">
      <alignment horizontal="left"/>
      <protection/>
    </xf>
    <xf numFmtId="165" fontId="20" fillId="0" borderId="0" xfId="42" applyNumberFormat="1" applyFont="1" applyBorder="1" applyAlignment="1">
      <alignment horizontal="center"/>
    </xf>
    <xf numFmtId="165" fontId="20" fillId="0" borderId="67" xfId="42" applyNumberFormat="1" applyFont="1" applyBorder="1" applyAlignment="1">
      <alignment horizontal="center"/>
    </xf>
    <xf numFmtId="165" fontId="20" fillId="0" borderId="33" xfId="42" applyNumberFormat="1" applyFont="1" applyBorder="1" applyAlignment="1">
      <alignment horizontal="center"/>
    </xf>
    <xf numFmtId="165" fontId="20" fillId="0" borderId="61" xfId="42" applyNumberFormat="1" applyFont="1" applyBorder="1" applyAlignment="1">
      <alignment horizontal="center"/>
    </xf>
    <xf numFmtId="0" fontId="16" fillId="0" borderId="75" xfId="56" applyFont="1" applyFill="1" applyBorder="1" applyAlignment="1">
      <alignment horizontal="left"/>
      <protection/>
    </xf>
    <xf numFmtId="0" fontId="16" fillId="0" borderId="29" xfId="56" applyFont="1" applyFill="1" applyBorder="1" applyAlignment="1">
      <alignment horizontal="left"/>
      <protection/>
    </xf>
    <xf numFmtId="0" fontId="16" fillId="0" borderId="38" xfId="56" applyFont="1" applyFill="1" applyBorder="1" applyAlignment="1">
      <alignment horizontal="left"/>
      <protection/>
    </xf>
    <xf numFmtId="0" fontId="20" fillId="0" borderId="10" xfId="56" applyFont="1" applyBorder="1" applyAlignment="1">
      <alignment horizontal="left"/>
      <protection/>
    </xf>
    <xf numFmtId="165" fontId="20" fillId="0" borderId="10" xfId="42" applyNumberFormat="1" applyFont="1" applyBorder="1" applyAlignment="1">
      <alignment horizontal="center"/>
    </xf>
    <xf numFmtId="165" fontId="20" fillId="0" borderId="47" xfId="42" applyNumberFormat="1" applyFont="1" applyBorder="1" applyAlignment="1">
      <alignment horizontal="center"/>
    </xf>
    <xf numFmtId="0" fontId="16" fillId="0" borderId="29" xfId="56" applyBorder="1" applyAlignment="1">
      <alignment horizontal="left"/>
      <protection/>
    </xf>
    <xf numFmtId="0" fontId="16" fillId="0" borderId="38" xfId="56" applyBorder="1" applyAlignment="1">
      <alignment horizontal="left"/>
      <protection/>
    </xf>
    <xf numFmtId="0" fontId="20" fillId="0" borderId="21" xfId="56" applyFont="1" applyBorder="1" applyAlignment="1">
      <alignment horizontal="left"/>
      <protection/>
    </xf>
    <xf numFmtId="165" fontId="20" fillId="0" borderId="21" xfId="42" applyNumberFormat="1" applyFont="1" applyBorder="1" applyAlignment="1">
      <alignment horizontal="center"/>
    </xf>
    <xf numFmtId="165" fontId="20" fillId="0" borderId="55" xfId="42" applyNumberFormat="1" applyFont="1" applyBorder="1" applyAlignment="1">
      <alignment horizontal="center"/>
    </xf>
    <xf numFmtId="0" fontId="20" fillId="0" borderId="14" xfId="56" applyFont="1" applyBorder="1" applyAlignment="1">
      <alignment horizontal="center" vertical="top"/>
      <protection/>
    </xf>
    <xf numFmtId="0" fontId="20" fillId="0" borderId="17" xfId="56" applyFont="1" applyBorder="1" applyAlignment="1">
      <alignment horizontal="center" vertical="top"/>
      <protection/>
    </xf>
    <xf numFmtId="0" fontId="20" fillId="0" borderId="25" xfId="56" applyFont="1" applyBorder="1" applyAlignment="1">
      <alignment horizontal="center" vertical="top"/>
      <protection/>
    </xf>
    <xf numFmtId="0" fontId="16" fillId="0" borderId="26" xfId="56" applyFont="1" applyBorder="1" applyAlignment="1">
      <alignment/>
      <protection/>
    </xf>
    <xf numFmtId="165" fontId="0" fillId="0" borderId="26" xfId="42" applyNumberFormat="1" applyFont="1" applyBorder="1" applyAlignment="1">
      <alignment horizontal="center"/>
    </xf>
    <xf numFmtId="165" fontId="0" fillId="0" borderId="57" xfId="42" applyNumberFormat="1" applyFont="1" applyBorder="1" applyAlignment="1">
      <alignment horizontal="center"/>
    </xf>
    <xf numFmtId="165" fontId="16" fillId="0" borderId="26" xfId="42" applyNumberFormat="1" applyFont="1" applyBorder="1" applyAlignment="1">
      <alignment horizontal="center"/>
    </xf>
    <xf numFmtId="165" fontId="16" fillId="0" borderId="57" xfId="42" applyNumberFormat="1" applyFont="1" applyBorder="1" applyAlignment="1">
      <alignment horizontal="center"/>
    </xf>
    <xf numFmtId="0" fontId="16" fillId="0" borderId="73" xfId="56" applyFont="1" applyBorder="1" applyAlignment="1">
      <alignment horizontal="left" vertical="top"/>
      <protection/>
    </xf>
    <xf numFmtId="0" fontId="16" fillId="0" borderId="24" xfId="56" applyFont="1" applyBorder="1" applyAlignment="1">
      <alignment horizontal="left" vertical="top"/>
      <protection/>
    </xf>
    <xf numFmtId="0" fontId="16" fillId="0" borderId="27" xfId="56" applyFont="1" applyBorder="1" applyAlignment="1">
      <alignment horizontal="left" vertical="top"/>
      <protection/>
    </xf>
    <xf numFmtId="165" fontId="20" fillId="0" borderId="20" xfId="42" applyNumberFormat="1" applyFont="1" applyBorder="1" applyAlignment="1">
      <alignment horizontal="center"/>
    </xf>
    <xf numFmtId="0" fontId="16" fillId="0" borderId="75" xfId="56" applyFont="1" applyBorder="1" applyAlignment="1">
      <alignment horizontal="left" vertical="top"/>
      <protection/>
    </xf>
    <xf numFmtId="0" fontId="16" fillId="0" borderId="29" xfId="56" applyFont="1" applyBorder="1" applyAlignment="1">
      <alignment horizontal="left" vertical="top"/>
      <protection/>
    </xf>
    <xf numFmtId="0" fontId="16" fillId="0" borderId="38" xfId="56" applyFont="1" applyBorder="1" applyAlignment="1">
      <alignment horizontal="left" vertical="top"/>
      <protection/>
    </xf>
    <xf numFmtId="0" fontId="20" fillId="0" borderId="107" xfId="56" applyFont="1" applyBorder="1" applyAlignment="1">
      <alignment horizontal="left" wrapText="1"/>
      <protection/>
    </xf>
    <xf numFmtId="0" fontId="20" fillId="0" borderId="15" xfId="56" applyFont="1" applyBorder="1" applyAlignment="1">
      <alignment horizontal="left" wrapText="1"/>
      <protection/>
    </xf>
    <xf numFmtId="0" fontId="20" fillId="0" borderId="108" xfId="56" applyFont="1" applyBorder="1" applyAlignment="1">
      <alignment horizontal="left" wrapText="1"/>
      <protection/>
    </xf>
    <xf numFmtId="0" fontId="20" fillId="0" borderId="10" xfId="56" applyFont="1" applyBorder="1" applyAlignment="1">
      <alignment horizontal="left" wrapText="1"/>
      <protection/>
    </xf>
    <xf numFmtId="165" fontId="20" fillId="0" borderId="107" xfId="42" applyNumberFormat="1" applyFont="1" applyBorder="1" applyAlignment="1">
      <alignment horizontal="center"/>
    </xf>
    <xf numFmtId="165" fontId="20" fillId="0" borderId="15" xfId="42" applyNumberFormat="1" applyFont="1" applyBorder="1" applyAlignment="1">
      <alignment horizontal="center"/>
    </xf>
    <xf numFmtId="165" fontId="20" fillId="0" borderId="46" xfId="42" applyNumberFormat="1" applyFont="1" applyBorder="1" applyAlignment="1">
      <alignment horizontal="center"/>
    </xf>
    <xf numFmtId="165" fontId="20" fillId="0" borderId="108" xfId="42" applyNumberFormat="1" applyFont="1" applyBorder="1" applyAlignment="1">
      <alignment horizontal="center"/>
    </xf>
    <xf numFmtId="0" fontId="16" fillId="0" borderId="26" xfId="56" applyFont="1" applyBorder="1" applyAlignment="1">
      <alignment horizontal="left"/>
      <protection/>
    </xf>
    <xf numFmtId="0" fontId="20" fillId="0" borderId="74" xfId="56" applyFont="1" applyBorder="1" applyAlignment="1">
      <alignment horizontal="left"/>
      <protection/>
    </xf>
    <xf numFmtId="0" fontId="20" fillId="0" borderId="31" xfId="56" applyFont="1" applyBorder="1" applyAlignment="1">
      <alignment horizontal="left"/>
      <protection/>
    </xf>
    <xf numFmtId="0" fontId="20" fillId="0" borderId="32" xfId="56" applyFont="1" applyBorder="1" applyAlignment="1">
      <alignment horizontal="left"/>
      <protection/>
    </xf>
    <xf numFmtId="0" fontId="20" fillId="0" borderId="19" xfId="56" applyFont="1" applyBorder="1" applyAlignment="1">
      <alignment horizontal="center"/>
      <protection/>
    </xf>
    <xf numFmtId="0" fontId="20" fillId="0" borderId="20" xfId="56" applyFont="1" applyBorder="1" applyAlignment="1">
      <alignment horizontal="center"/>
      <protection/>
    </xf>
    <xf numFmtId="0" fontId="20" fillId="0" borderId="68" xfId="56" applyFont="1" applyBorder="1" applyAlignment="1">
      <alignment horizontal="center"/>
      <protection/>
    </xf>
    <xf numFmtId="165" fontId="20" fillId="0" borderId="19" xfId="42" applyNumberFormat="1" applyFont="1" applyBorder="1" applyAlignment="1">
      <alignment horizontal="center"/>
    </xf>
    <xf numFmtId="0" fontId="16" fillId="0" borderId="75" xfId="56" applyFont="1" applyBorder="1" applyAlignment="1">
      <alignment horizontal="left"/>
      <protection/>
    </xf>
    <xf numFmtId="0" fontId="16" fillId="0" borderId="34" xfId="56" applyFont="1" applyBorder="1" applyAlignment="1">
      <alignment horizontal="left"/>
      <protection/>
    </xf>
    <xf numFmtId="0" fontId="16" fillId="0" borderId="0" xfId="56" applyFont="1" applyBorder="1" applyAlignment="1">
      <alignment horizontal="right"/>
      <protection/>
    </xf>
    <xf numFmtId="0" fontId="20" fillId="0" borderId="25" xfId="56" applyFont="1" applyBorder="1" applyAlignment="1">
      <alignment vertical="center"/>
      <protection/>
    </xf>
    <xf numFmtId="0" fontId="20" fillId="0" borderId="10" xfId="56" applyFont="1" applyBorder="1" applyAlignment="1">
      <alignment vertical="center"/>
      <protection/>
    </xf>
    <xf numFmtId="0" fontId="20" fillId="0" borderId="47" xfId="56" applyFont="1" applyBorder="1" applyAlignment="1">
      <alignment vertical="center"/>
      <protection/>
    </xf>
    <xf numFmtId="0" fontId="20" fillId="0" borderId="76" xfId="56" applyFont="1" applyBorder="1" applyAlignment="1">
      <alignment horizontal="left"/>
      <protection/>
    </xf>
    <xf numFmtId="0" fontId="20" fillId="0" borderId="40" xfId="56" applyFont="1" applyBorder="1" applyAlignment="1">
      <alignment horizontal="left"/>
      <protection/>
    </xf>
    <xf numFmtId="0" fontId="22" fillId="0" borderId="0" xfId="57" applyFont="1" applyAlignment="1">
      <alignment horizontal="center"/>
      <protection/>
    </xf>
    <xf numFmtId="0" fontId="25" fillId="0" borderId="92" xfId="57" applyFont="1" applyBorder="1" applyAlignment="1">
      <alignment horizontal="center" vertical="center" wrapText="1"/>
      <protection/>
    </xf>
    <xf numFmtId="0" fontId="25" fillId="0" borderId="78" xfId="57" applyFont="1" applyBorder="1" applyAlignment="1">
      <alignment horizontal="center" vertical="center" wrapText="1"/>
      <protection/>
    </xf>
    <xf numFmtId="0" fontId="25" fillId="0" borderId="93" xfId="57" applyFont="1" applyBorder="1" applyAlignment="1">
      <alignment horizontal="center" vertical="center"/>
      <protection/>
    </xf>
    <xf numFmtId="0" fontId="25" fillId="0" borderId="34" xfId="57" applyFont="1" applyBorder="1" applyAlignment="1">
      <alignment horizontal="center" vertical="center"/>
      <protection/>
    </xf>
    <xf numFmtId="0" fontId="25" fillId="0" borderId="109" xfId="57" applyFont="1" applyBorder="1" applyAlignment="1">
      <alignment horizontal="center" vertical="center" wrapText="1"/>
      <protection/>
    </xf>
    <xf numFmtId="0" fontId="25" fillId="0" borderId="23" xfId="57" applyFont="1" applyBorder="1" applyAlignment="1">
      <alignment horizontal="center" vertical="center" wrapText="1"/>
      <protection/>
    </xf>
    <xf numFmtId="0" fontId="25" fillId="0" borderId="110" xfId="57" applyFont="1" applyBorder="1" applyAlignment="1">
      <alignment horizontal="center" vertical="center" wrapText="1"/>
      <protection/>
    </xf>
    <xf numFmtId="0" fontId="25" fillId="0" borderId="111" xfId="57" applyFont="1" applyBorder="1" applyAlignment="1">
      <alignment horizontal="center" vertical="center" wrapText="1"/>
      <protection/>
    </xf>
    <xf numFmtId="0" fontId="26" fillId="0" borderId="87" xfId="57" applyFont="1" applyBorder="1" applyAlignment="1">
      <alignment horizontal="left" vertical="center" wrapText="1"/>
      <protection/>
    </xf>
    <xf numFmtId="0" fontId="5" fillId="0" borderId="24" xfId="57" applyBorder="1" applyAlignment="1">
      <alignment horizontal="left"/>
      <protection/>
    </xf>
    <xf numFmtId="0" fontId="5" fillId="0" borderId="27" xfId="57" applyBorder="1" applyAlignment="1">
      <alignment horizontal="left"/>
      <protection/>
    </xf>
    <xf numFmtId="0" fontId="26" fillId="0" borderId="24" xfId="57" applyFont="1" applyBorder="1" applyAlignment="1">
      <alignment horizontal="left"/>
      <protection/>
    </xf>
    <xf numFmtId="0" fontId="26" fillId="0" borderId="27" xfId="57" applyFont="1" applyBorder="1" applyAlignment="1">
      <alignment horizontal="left"/>
      <protection/>
    </xf>
    <xf numFmtId="0" fontId="25" fillId="0" borderId="0" xfId="57" applyFont="1" applyBorder="1" applyAlignment="1">
      <alignment horizontal="left" indent="1"/>
      <protection/>
    </xf>
    <xf numFmtId="0" fontId="25" fillId="0" borderId="39" xfId="57" applyFont="1" applyBorder="1" applyAlignment="1">
      <alignment horizontal="left" indent="1"/>
      <protection/>
    </xf>
    <xf numFmtId="0" fontId="25" fillId="0" borderId="22" xfId="57" applyFont="1" applyBorder="1" applyAlignment="1">
      <alignment horizontal="left" indent="1"/>
      <protection/>
    </xf>
    <xf numFmtId="0" fontId="25" fillId="0" borderId="28" xfId="57" applyFont="1" applyBorder="1" applyAlignment="1">
      <alignment horizontal="left" indent="1"/>
      <protection/>
    </xf>
    <xf numFmtId="0" fontId="25" fillId="0" borderId="0" xfId="57" applyFont="1" applyBorder="1" applyAlignment="1">
      <alignment horizontal="left"/>
      <protection/>
    </xf>
    <xf numFmtId="0" fontId="25" fillId="0" borderId="39" xfId="57" applyFont="1" applyBorder="1" applyAlignment="1">
      <alignment horizontal="left"/>
      <protection/>
    </xf>
    <xf numFmtId="0" fontId="5" fillId="0" borderId="0" xfId="57" applyBorder="1" applyAlignment="1">
      <alignment horizontal="left"/>
      <protection/>
    </xf>
    <xf numFmtId="0" fontId="5" fillId="0" borderId="39" xfId="57" applyBorder="1" applyAlignment="1">
      <alignment horizontal="left"/>
      <protection/>
    </xf>
    <xf numFmtId="0" fontId="25" fillId="0" borderId="81" xfId="57" applyFont="1" applyBorder="1" applyAlignment="1">
      <alignment horizontal="left"/>
      <protection/>
    </xf>
    <xf numFmtId="0" fontId="25" fillId="0" borderId="22" xfId="57" applyFont="1" applyBorder="1" applyAlignment="1">
      <alignment horizontal="left"/>
      <protection/>
    </xf>
    <xf numFmtId="0" fontId="25" fillId="0" borderId="28" xfId="57" applyFont="1" applyBorder="1" applyAlignment="1">
      <alignment horizontal="left"/>
      <protection/>
    </xf>
    <xf numFmtId="0" fontId="26" fillId="0" borderId="73" xfId="57" applyFont="1" applyBorder="1" applyAlignment="1">
      <alignment horizontal="left"/>
      <protection/>
    </xf>
    <xf numFmtId="0" fontId="25" fillId="0" borderId="35" xfId="57" applyFont="1" applyBorder="1" applyAlignment="1">
      <alignment horizontal="left" indent="1"/>
      <protection/>
    </xf>
    <xf numFmtId="0" fontId="25" fillId="0" borderId="48" xfId="57" applyFont="1" applyBorder="1" applyAlignment="1">
      <alignment horizontal="left" indent="1"/>
      <protection/>
    </xf>
    <xf numFmtId="0" fontId="26" fillId="0" borderId="24" xfId="57" applyFont="1" applyBorder="1" applyAlignment="1">
      <alignment/>
      <protection/>
    </xf>
    <xf numFmtId="0" fontId="26" fillId="0" borderId="27" xfId="57" applyFont="1" applyBorder="1" applyAlignment="1">
      <alignment/>
      <protection/>
    </xf>
    <xf numFmtId="0" fontId="5" fillId="0" borderId="24" xfId="57" applyBorder="1">
      <alignment/>
      <protection/>
    </xf>
    <xf numFmtId="0" fontId="5" fillId="0" borderId="27" xfId="57" applyBorder="1">
      <alignment/>
      <protection/>
    </xf>
    <xf numFmtId="0" fontId="4" fillId="0" borderId="24" xfId="57" applyFont="1" applyBorder="1" applyAlignment="1">
      <alignment horizontal="left"/>
      <protection/>
    </xf>
    <xf numFmtId="0" fontId="4" fillId="0" borderId="27" xfId="57" applyFont="1" applyBorder="1" applyAlignment="1">
      <alignment horizontal="left"/>
      <protection/>
    </xf>
    <xf numFmtId="0" fontId="26" fillId="0" borderId="35" xfId="57" applyFont="1" applyBorder="1" applyAlignment="1">
      <alignment horizontal="left"/>
      <protection/>
    </xf>
    <xf numFmtId="0" fontId="26" fillId="0" borderId="48" xfId="57" applyFont="1" applyBorder="1" applyAlignment="1">
      <alignment horizontal="left"/>
      <protection/>
    </xf>
    <xf numFmtId="0" fontId="5" fillId="0" borderId="35" xfId="57" applyBorder="1" applyAlignment="1">
      <alignment horizontal="left" indent="1"/>
      <protection/>
    </xf>
    <xf numFmtId="0" fontId="5" fillId="0" borderId="48" xfId="57" applyBorder="1" applyAlignment="1">
      <alignment horizontal="left" indent="1"/>
      <protection/>
    </xf>
    <xf numFmtId="0" fontId="26" fillId="0" borderId="112" xfId="57" applyFont="1" applyBorder="1" applyAlignment="1">
      <alignment horizontal="left"/>
      <protection/>
    </xf>
    <xf numFmtId="0" fontId="26" fillId="0" borderId="113" xfId="57" applyFont="1" applyBorder="1" applyAlignment="1">
      <alignment horizontal="left"/>
      <protection/>
    </xf>
    <xf numFmtId="0" fontId="25" fillId="0" borderId="24" xfId="57" applyFont="1" applyBorder="1" applyAlignment="1">
      <alignment horizontal="left"/>
      <protection/>
    </xf>
    <xf numFmtId="0" fontId="25" fillId="0" borderId="27" xfId="57" applyFont="1" applyBorder="1" applyAlignment="1">
      <alignment horizontal="left"/>
      <protection/>
    </xf>
    <xf numFmtId="0" fontId="25" fillId="0" borderId="114" xfId="57" applyFont="1" applyBorder="1" applyAlignment="1">
      <alignment horizontal="center" vertical="center" wrapText="1"/>
      <protection/>
    </xf>
    <xf numFmtId="0" fontId="25" fillId="0" borderId="81" xfId="57" applyFont="1" applyBorder="1" applyAlignment="1">
      <alignment horizontal="center" vertical="center" wrapText="1"/>
      <protection/>
    </xf>
    <xf numFmtId="0" fontId="26" fillId="0" borderId="34" xfId="57" applyFont="1" applyBorder="1" applyAlignment="1">
      <alignment horizontal="left"/>
      <protection/>
    </xf>
    <xf numFmtId="0" fontId="25" fillId="0" borderId="34" xfId="57" applyFont="1" applyBorder="1" applyAlignment="1">
      <alignment horizontal="left"/>
      <protection/>
    </xf>
    <xf numFmtId="0" fontId="26" fillId="0" borderId="84" xfId="57" applyFont="1" applyBorder="1" applyAlignment="1">
      <alignment horizontal="left"/>
      <protection/>
    </xf>
    <xf numFmtId="0" fontId="25" fillId="0" borderId="48" xfId="57" applyFont="1" applyBorder="1" applyAlignment="1">
      <alignment horizontal="left"/>
      <protection/>
    </xf>
    <xf numFmtId="0" fontId="5" fillId="0" borderId="72" xfId="57" applyBorder="1" applyAlignment="1">
      <alignment horizontal="left"/>
      <protection/>
    </xf>
    <xf numFmtId="0" fontId="25" fillId="0" borderId="73" xfId="57" applyFont="1" applyBorder="1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26" fillId="0" borderId="73" xfId="57" applyFont="1" applyBorder="1" applyAlignment="1">
      <alignment horizontal="left" wrapText="1"/>
      <protection/>
    </xf>
    <xf numFmtId="0" fontId="26" fillId="0" borderId="24" xfId="57" applyFont="1" applyBorder="1" applyAlignment="1">
      <alignment horizontal="left" wrapText="1"/>
      <protection/>
    </xf>
    <xf numFmtId="0" fontId="26" fillId="0" borderId="27" xfId="57" applyFont="1" applyBorder="1" applyAlignment="1">
      <alignment horizontal="left" wrapText="1"/>
      <protection/>
    </xf>
    <xf numFmtId="0" fontId="26" fillId="0" borderId="36" xfId="57" applyFont="1" applyBorder="1" applyAlignment="1">
      <alignment horizontal="left"/>
      <protection/>
    </xf>
    <xf numFmtId="0" fontId="26" fillId="0" borderId="91" xfId="57" applyFont="1" applyBorder="1" applyAlignment="1">
      <alignment/>
      <protection/>
    </xf>
    <xf numFmtId="0" fontId="26" fillId="0" borderId="112" xfId="57" applyFont="1" applyBorder="1" applyAlignment="1">
      <alignment/>
      <protection/>
    </xf>
    <xf numFmtId="0" fontId="26" fillId="0" borderId="113" xfId="57" applyFont="1" applyBorder="1" applyAlignment="1">
      <alignment/>
      <protection/>
    </xf>
    <xf numFmtId="0" fontId="26" fillId="0" borderId="93" xfId="57" applyFont="1" applyBorder="1" applyAlignment="1">
      <alignment horizontal="left"/>
      <protection/>
    </xf>
    <xf numFmtId="0" fontId="25" fillId="0" borderId="36" xfId="57" applyFont="1" applyBorder="1" applyAlignment="1">
      <alignment horizontal="left"/>
      <protection/>
    </xf>
    <xf numFmtId="0" fontId="25" fillId="0" borderId="90" xfId="57" applyFont="1" applyBorder="1" applyAlignment="1">
      <alignment horizontal="left"/>
      <protection/>
    </xf>
    <xf numFmtId="0" fontId="26" fillId="0" borderId="0" xfId="57" applyFont="1" applyBorder="1" applyAlignment="1">
      <alignment horizontal="left"/>
      <protection/>
    </xf>
    <xf numFmtId="0" fontId="26" fillId="0" borderId="39" xfId="57" applyFont="1" applyBorder="1" applyAlignment="1">
      <alignment horizontal="left"/>
      <protection/>
    </xf>
    <xf numFmtId="0" fontId="5" fillId="0" borderId="0" xfId="57" applyAlignment="1">
      <alignment horizontal="center"/>
      <protection/>
    </xf>
    <xf numFmtId="0" fontId="5" fillId="0" borderId="0" xfId="57" applyAlignment="1">
      <alignment horizontal="right"/>
      <protection/>
    </xf>
    <xf numFmtId="3" fontId="5" fillId="0" borderId="24" xfId="57" applyNumberFormat="1" applyBorder="1" applyAlignment="1">
      <alignment horizontal="right"/>
      <protection/>
    </xf>
    <xf numFmtId="3" fontId="5" fillId="0" borderId="27" xfId="57" applyNumberFormat="1" applyBorder="1" applyAlignment="1">
      <alignment horizontal="right"/>
      <protection/>
    </xf>
    <xf numFmtId="3" fontId="2" fillId="36" borderId="24" xfId="57" applyNumberFormat="1" applyFont="1" applyFill="1" applyBorder="1" applyAlignment="1">
      <alignment horizontal="right"/>
      <protection/>
    </xf>
    <xf numFmtId="0" fontId="2" fillId="36" borderId="27" xfId="57" applyFont="1" applyFill="1" applyBorder="1" applyAlignment="1">
      <alignment horizontal="right"/>
      <protection/>
    </xf>
    <xf numFmtId="0" fontId="2" fillId="36" borderId="73" xfId="57" applyFont="1" applyFill="1" applyBorder="1" applyAlignment="1">
      <alignment horizontal="center" wrapText="1"/>
      <protection/>
    </xf>
    <xf numFmtId="0" fontId="2" fillId="36" borderId="24" xfId="57" applyFont="1" applyFill="1" applyBorder="1" applyAlignment="1">
      <alignment horizontal="center" wrapText="1"/>
      <protection/>
    </xf>
    <xf numFmtId="0" fontId="2" fillId="36" borderId="27" xfId="57" applyFont="1" applyFill="1" applyBorder="1" applyAlignment="1">
      <alignment horizontal="center" wrapText="1"/>
      <protection/>
    </xf>
    <xf numFmtId="0" fontId="4" fillId="36" borderId="34" xfId="57" applyFont="1" applyFill="1" applyBorder="1" applyAlignment="1">
      <alignment horizontal="center" vertical="center" wrapText="1"/>
      <protection/>
    </xf>
    <xf numFmtId="0" fontId="4" fillId="36" borderId="34" xfId="57" applyFont="1" applyFill="1" applyBorder="1" applyAlignment="1">
      <alignment horizontal="center" vertical="center"/>
      <protection/>
    </xf>
    <xf numFmtId="0" fontId="4" fillId="33" borderId="73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27" xfId="57" applyFont="1" applyFill="1" applyBorder="1" applyAlignment="1">
      <alignment horizontal="center" wrapText="1"/>
      <protection/>
    </xf>
    <xf numFmtId="0" fontId="5" fillId="0" borderId="34" xfId="57" applyBorder="1" applyAlignment="1">
      <alignment horizontal="left" wrapText="1"/>
      <protection/>
    </xf>
    <xf numFmtId="0" fontId="5" fillId="0" borderId="73" xfId="57" applyBorder="1" applyAlignment="1">
      <alignment horizontal="left" wrapText="1"/>
      <protection/>
    </xf>
    <xf numFmtId="0" fontId="5" fillId="0" borderId="24" xfId="57" applyBorder="1" applyAlignment="1">
      <alignment horizontal="left" wrapText="1"/>
      <protection/>
    </xf>
    <xf numFmtId="0" fontId="5" fillId="0" borderId="27" xfId="57" applyBorder="1" applyAlignment="1">
      <alignment horizontal="left" wrapText="1"/>
      <protection/>
    </xf>
    <xf numFmtId="0" fontId="5" fillId="0" borderId="73" xfId="57" applyFont="1" applyBorder="1" applyAlignment="1">
      <alignment horizontal="left" wrapText="1"/>
      <protection/>
    </xf>
    <xf numFmtId="0" fontId="5" fillId="0" borderId="24" xfId="57" applyFont="1" applyBorder="1" applyAlignment="1">
      <alignment horizontal="left" wrapText="1"/>
      <protection/>
    </xf>
    <xf numFmtId="0" fontId="5" fillId="0" borderId="27" xfId="57" applyFont="1" applyBorder="1" applyAlignment="1">
      <alignment horizontal="left" wrapText="1"/>
      <protection/>
    </xf>
    <xf numFmtId="0" fontId="5" fillId="0" borderId="73" xfId="57" applyBorder="1" applyAlignment="1">
      <alignment horizontal="left"/>
      <protection/>
    </xf>
    <xf numFmtId="0" fontId="5" fillId="0" borderId="34" xfId="57" applyFont="1" applyBorder="1" applyAlignment="1">
      <alignment horizontal="left" wrapText="1"/>
      <protection/>
    </xf>
    <xf numFmtId="0" fontId="12" fillId="33" borderId="73" xfId="57" applyFont="1" applyFill="1" applyBorder="1" applyAlignment="1">
      <alignment horizontal="center" wrapText="1"/>
      <protection/>
    </xf>
    <xf numFmtId="0" fontId="12" fillId="33" borderId="24" xfId="57" applyFont="1" applyFill="1" applyBorder="1" applyAlignment="1">
      <alignment horizontal="center" wrapText="1"/>
      <protection/>
    </xf>
    <xf numFmtId="0" fontId="12" fillId="33" borderId="27" xfId="57" applyFont="1" applyFill="1" applyBorder="1" applyAlignment="1">
      <alignment horizontal="center" wrapText="1"/>
      <protection/>
    </xf>
    <xf numFmtId="0" fontId="5" fillId="0" borderId="73" xfId="57" applyBorder="1" applyAlignment="1" quotePrefix="1">
      <alignment horizontal="left" wrapText="1"/>
      <protection/>
    </xf>
    <xf numFmtId="0" fontId="5" fillId="0" borderId="73" xfId="57" applyFont="1" applyBorder="1" applyAlignment="1" quotePrefix="1">
      <alignment horizontal="left" wrapText="1"/>
      <protection/>
    </xf>
    <xf numFmtId="0" fontId="5" fillId="0" borderId="24" xfId="57" applyBorder="1" applyAlignment="1" quotePrefix="1">
      <alignment horizontal="left" wrapText="1"/>
      <protection/>
    </xf>
    <xf numFmtId="0" fontId="5" fillId="0" borderId="27" xfId="57" applyBorder="1" applyAlignment="1" quotePrefix="1">
      <alignment horizontal="left" wrapText="1"/>
      <protection/>
    </xf>
    <xf numFmtId="3" fontId="2" fillId="33" borderId="34" xfId="57" applyNumberFormat="1" applyFont="1" applyFill="1" applyBorder="1" applyAlignment="1">
      <alignment horizontal="center"/>
      <protection/>
    </xf>
    <xf numFmtId="0" fontId="2" fillId="0" borderId="0" xfId="57" applyFont="1" applyAlignment="1">
      <alignment horizontal="center" vertical="center"/>
      <protection/>
    </xf>
    <xf numFmtId="0" fontId="5" fillId="0" borderId="64" xfId="57" applyFont="1" applyBorder="1" applyAlignment="1">
      <alignment horizontal="center" vertical="center" wrapText="1"/>
      <protection/>
    </xf>
    <xf numFmtId="0" fontId="5" fillId="0" borderId="65" xfId="57" applyFont="1" applyBorder="1" applyAlignment="1">
      <alignment horizontal="center" vertical="center" wrapText="1"/>
      <protection/>
    </xf>
    <xf numFmtId="0" fontId="5" fillId="0" borderId="33" xfId="57" applyFont="1" applyBorder="1" applyAlignment="1">
      <alignment horizontal="center" vertical="center"/>
      <protection/>
    </xf>
    <xf numFmtId="0" fontId="5" fillId="0" borderId="34" xfId="57" applyFont="1" applyBorder="1" applyAlignment="1">
      <alignment horizontal="center" vertical="center"/>
      <protection/>
    </xf>
    <xf numFmtId="0" fontId="4" fillId="0" borderId="53" xfId="57" applyFont="1" applyBorder="1" applyAlignment="1">
      <alignment horizontal="left" vertical="center" wrapText="1"/>
      <protection/>
    </xf>
    <xf numFmtId="0" fontId="5" fillId="0" borderId="24" xfId="57" applyFont="1" applyBorder="1" applyAlignment="1">
      <alignment horizontal="left"/>
      <protection/>
    </xf>
    <xf numFmtId="0" fontId="5" fillId="0" borderId="27" xfId="57" applyFont="1" applyBorder="1" applyAlignment="1">
      <alignment horizontal="left"/>
      <protection/>
    </xf>
    <xf numFmtId="0" fontId="5" fillId="0" borderId="0" xfId="57" applyFont="1" applyBorder="1" applyAlignment="1">
      <alignment horizontal="left" indent="1"/>
      <protection/>
    </xf>
    <xf numFmtId="0" fontId="5" fillId="0" borderId="39" xfId="57" applyFont="1" applyBorder="1" applyAlignment="1">
      <alignment horizontal="left" indent="1"/>
      <protection/>
    </xf>
    <xf numFmtId="0" fontId="5" fillId="0" borderId="22" xfId="57" applyFont="1" applyBorder="1" applyAlignment="1">
      <alignment horizontal="left" indent="1"/>
      <protection/>
    </xf>
    <xf numFmtId="0" fontId="5" fillId="0" borderId="28" xfId="57" applyFont="1" applyBorder="1" applyAlignment="1">
      <alignment horizontal="left" indent="1"/>
      <protection/>
    </xf>
    <xf numFmtId="0" fontId="5" fillId="0" borderId="0" xfId="57" applyFont="1" applyBorder="1" applyAlignment="1">
      <alignment horizontal="left"/>
      <protection/>
    </xf>
    <xf numFmtId="0" fontId="5" fillId="0" borderId="39" xfId="57" applyFont="1" applyBorder="1" applyAlignment="1">
      <alignment horizontal="left"/>
      <protection/>
    </xf>
    <xf numFmtId="0" fontId="4" fillId="0" borderId="73" xfId="57" applyFont="1" applyBorder="1" applyAlignment="1">
      <alignment horizontal="left"/>
      <protection/>
    </xf>
    <xf numFmtId="0" fontId="5" fillId="0" borderId="35" xfId="57" applyFont="1" applyBorder="1" applyAlignment="1">
      <alignment horizontal="left" indent="1"/>
      <protection/>
    </xf>
    <xf numFmtId="0" fontId="5" fillId="0" borderId="48" xfId="57" applyFont="1" applyBorder="1" applyAlignment="1">
      <alignment horizontal="left" indent="1"/>
      <protection/>
    </xf>
    <xf numFmtId="0" fontId="4" fillId="0" borderId="24" xfId="57" applyFont="1" applyBorder="1" applyAlignment="1">
      <alignment/>
      <protection/>
    </xf>
    <xf numFmtId="0" fontId="4" fillId="0" borderId="27" xfId="57" applyFont="1" applyBorder="1" applyAlignment="1">
      <alignment/>
      <protection/>
    </xf>
    <xf numFmtId="0" fontId="4" fillId="0" borderId="35" xfId="57" applyFont="1" applyBorder="1" applyAlignment="1">
      <alignment horizontal="left"/>
      <protection/>
    </xf>
    <xf numFmtId="0" fontId="4" fillId="0" borderId="48" xfId="57" applyFont="1" applyBorder="1" applyAlignment="1">
      <alignment horizontal="left"/>
      <protection/>
    </xf>
    <xf numFmtId="0" fontId="2" fillId="0" borderId="29" xfId="57" applyFont="1" applyBorder="1" applyAlignment="1">
      <alignment horizontal="left"/>
      <protection/>
    </xf>
    <xf numFmtId="0" fontId="2" fillId="0" borderId="38" xfId="57" applyFont="1" applyBorder="1" applyAlignment="1">
      <alignment horizontal="left"/>
      <protection/>
    </xf>
    <xf numFmtId="0" fontId="4" fillId="0" borderId="34" xfId="57" applyFont="1" applyBorder="1" applyAlignment="1">
      <alignment horizontal="left"/>
      <protection/>
    </xf>
    <xf numFmtId="0" fontId="5" fillId="0" borderId="34" xfId="57" applyFont="1" applyBorder="1" applyAlignment="1">
      <alignment horizontal="left"/>
      <protection/>
    </xf>
    <xf numFmtId="0" fontId="5" fillId="0" borderId="48" xfId="57" applyFont="1" applyBorder="1" applyAlignment="1">
      <alignment horizontal="left"/>
      <protection/>
    </xf>
    <xf numFmtId="0" fontId="5" fillId="0" borderId="72" xfId="57" applyFont="1" applyBorder="1" applyAlignment="1">
      <alignment horizontal="left"/>
      <protection/>
    </xf>
    <xf numFmtId="0" fontId="2" fillId="0" borderId="26" xfId="57" applyFont="1" applyBorder="1" applyAlignment="1">
      <alignment horizontal="left"/>
      <protection/>
    </xf>
    <xf numFmtId="0" fontId="5" fillId="0" borderId="0" xfId="57" applyFont="1" applyAlignment="1">
      <alignment horizontal="center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63" xfId="57" applyFont="1" applyBorder="1" applyAlignment="1">
      <alignment horizontal="center" vertical="center" wrapText="1"/>
      <protection/>
    </xf>
    <xf numFmtId="0" fontId="5" fillId="0" borderId="107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 horizontal="center" vertical="center"/>
      <protection/>
    </xf>
    <xf numFmtId="0" fontId="5" fillId="0" borderId="16" xfId="57" applyFont="1" applyBorder="1" applyAlignment="1">
      <alignment horizontal="center" vertical="center"/>
      <protection/>
    </xf>
    <xf numFmtId="0" fontId="5" fillId="0" borderId="81" xfId="57" applyFont="1" applyBorder="1" applyAlignment="1">
      <alignment horizontal="center" vertical="center"/>
      <protection/>
    </xf>
    <xf numFmtId="0" fontId="5" fillId="0" borderId="22" xfId="57" applyFont="1" applyBorder="1" applyAlignment="1">
      <alignment horizontal="center" vertical="center"/>
      <protection/>
    </xf>
    <xf numFmtId="0" fontId="5" fillId="0" borderId="28" xfId="57" applyFont="1" applyBorder="1" applyAlignment="1">
      <alignment horizontal="center" vertical="center"/>
      <protection/>
    </xf>
    <xf numFmtId="0" fontId="5" fillId="0" borderId="49" xfId="57" applyBorder="1" applyAlignment="1">
      <alignment horizontal="center" vertical="center" wrapText="1"/>
      <protection/>
    </xf>
    <xf numFmtId="0" fontId="5" fillId="0" borderId="59" xfId="57" applyFont="1" applyBorder="1" applyAlignment="1">
      <alignment horizontal="center" vertical="center" wrapText="1"/>
      <protection/>
    </xf>
    <xf numFmtId="0" fontId="5" fillId="0" borderId="49" xfId="57" applyFont="1" applyBorder="1" applyAlignment="1">
      <alignment horizontal="center" vertical="center" wrapText="1"/>
      <protection/>
    </xf>
    <xf numFmtId="0" fontId="5" fillId="0" borderId="99" xfId="57" applyFont="1" applyBorder="1" applyAlignment="1">
      <alignment horizontal="left"/>
      <protection/>
    </xf>
    <xf numFmtId="0" fontId="5" fillId="0" borderId="35" xfId="57" applyFont="1" applyBorder="1" applyAlignment="1">
      <alignment horizontal="left"/>
      <protection/>
    </xf>
    <xf numFmtId="0" fontId="5" fillId="0" borderId="90" xfId="57" applyFont="1" applyBorder="1" applyAlignment="1">
      <alignment horizontal="left" wrapText="1"/>
      <protection/>
    </xf>
    <xf numFmtId="0" fontId="5" fillId="0" borderId="0" xfId="57" applyFont="1" applyBorder="1" applyAlignment="1">
      <alignment horizontal="left" wrapText="1"/>
      <protection/>
    </xf>
    <xf numFmtId="0" fontId="5" fillId="0" borderId="39" xfId="57" applyFont="1" applyBorder="1" applyAlignment="1">
      <alignment horizontal="left" wrapText="1"/>
      <protection/>
    </xf>
    <xf numFmtId="0" fontId="5" fillId="0" borderId="81" xfId="57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28" xfId="57" applyFont="1" applyBorder="1" applyAlignment="1">
      <alignment horizontal="left"/>
      <protection/>
    </xf>
    <xf numFmtId="0" fontId="4" fillId="0" borderId="73" xfId="57" applyFont="1" applyBorder="1" applyAlignment="1">
      <alignment horizontal="left" wrapText="1"/>
      <protection/>
    </xf>
    <xf numFmtId="0" fontId="4" fillId="0" borderId="24" xfId="57" applyFont="1" applyBorder="1" applyAlignment="1">
      <alignment horizontal="left" wrapText="1"/>
      <protection/>
    </xf>
    <xf numFmtId="0" fontId="4" fillId="0" borderId="27" xfId="57" applyFont="1" applyBorder="1" applyAlignment="1">
      <alignment horizontal="left" wrapText="1"/>
      <protection/>
    </xf>
    <xf numFmtId="0" fontId="5" fillId="0" borderId="81" xfId="57" applyFont="1" applyBorder="1" applyAlignment="1">
      <alignment horizontal="left" wrapText="1"/>
      <protection/>
    </xf>
    <xf numFmtId="0" fontId="5" fillId="0" borderId="22" xfId="57" applyFont="1" applyBorder="1" applyAlignment="1">
      <alignment horizontal="left" wrapText="1"/>
      <protection/>
    </xf>
    <xf numFmtId="0" fontId="5" fillId="0" borderId="28" xfId="57" applyFont="1" applyBorder="1" applyAlignment="1">
      <alignment horizontal="left" wrapText="1"/>
      <protection/>
    </xf>
    <xf numFmtId="0" fontId="4" fillId="0" borderId="99" xfId="57" applyFont="1" applyBorder="1" applyAlignment="1">
      <alignment horizontal="left"/>
      <protection/>
    </xf>
    <xf numFmtId="0" fontId="4" fillId="0" borderId="81" xfId="57" applyFont="1" applyBorder="1" applyAlignment="1">
      <alignment horizontal="left"/>
      <protection/>
    </xf>
    <xf numFmtId="0" fontId="4" fillId="0" borderId="22" xfId="57" applyFont="1" applyBorder="1" applyAlignment="1">
      <alignment horizontal="left"/>
      <protection/>
    </xf>
    <xf numFmtId="0" fontId="4" fillId="0" borderId="28" xfId="57" applyFont="1" applyBorder="1" applyAlignment="1">
      <alignment horizontal="left"/>
      <protection/>
    </xf>
    <xf numFmtId="0" fontId="2" fillId="0" borderId="75" xfId="57" applyFont="1" applyBorder="1" applyAlignment="1">
      <alignment horizontal="left"/>
      <protection/>
    </xf>
    <xf numFmtId="0" fontId="2" fillId="0" borderId="75" xfId="57" applyFont="1" applyBorder="1" applyAlignment="1">
      <alignment/>
      <protection/>
    </xf>
    <xf numFmtId="0" fontId="2" fillId="0" borderId="29" xfId="57" applyFont="1" applyBorder="1" applyAlignment="1">
      <alignment/>
      <protection/>
    </xf>
    <xf numFmtId="0" fontId="2" fillId="0" borderId="38" xfId="57" applyFont="1" applyBorder="1" applyAlignment="1">
      <alignment/>
      <protection/>
    </xf>
    <xf numFmtId="0" fontId="4" fillId="0" borderId="74" xfId="57" applyFont="1" applyBorder="1" applyAlignment="1">
      <alignment horizontal="left"/>
      <protection/>
    </xf>
    <xf numFmtId="0" fontId="4" fillId="0" borderId="31" xfId="57" applyFont="1" applyBorder="1" applyAlignment="1">
      <alignment horizontal="left"/>
      <protection/>
    </xf>
    <xf numFmtId="0" fontId="4" fillId="0" borderId="32" xfId="57" applyFont="1" applyBorder="1" applyAlignment="1">
      <alignment horizontal="left"/>
      <protection/>
    </xf>
    <xf numFmtId="0" fontId="5" fillId="0" borderId="90" xfId="57" applyFont="1" applyBorder="1" applyAlignment="1">
      <alignment horizontal="left"/>
      <protection/>
    </xf>
    <xf numFmtId="0" fontId="4" fillId="0" borderId="34" xfId="57" applyFont="1" applyBorder="1" applyAlignment="1">
      <alignment horizontal="left" wrapText="1"/>
      <protection/>
    </xf>
    <xf numFmtId="0" fontId="5" fillId="0" borderId="72" xfId="57" applyFont="1" applyBorder="1" applyAlignment="1">
      <alignment horizontal="left" wrapText="1"/>
      <protection/>
    </xf>
    <xf numFmtId="0" fontId="5" fillId="0" borderId="36" xfId="57" applyFont="1" applyBorder="1" applyAlignment="1">
      <alignment horizontal="left" wrapText="1"/>
      <protection/>
    </xf>
    <xf numFmtId="0" fontId="4" fillId="0" borderId="22" xfId="57" applyFont="1" applyBorder="1" applyAlignment="1">
      <alignment horizontal="left" wrapText="1"/>
      <protection/>
    </xf>
    <xf numFmtId="0" fontId="4" fillId="0" borderId="28" xfId="57" applyFont="1" applyBorder="1" applyAlignment="1">
      <alignment horizontal="left" wrapText="1"/>
      <protection/>
    </xf>
    <xf numFmtId="0" fontId="4" fillId="0" borderId="36" xfId="57" applyFont="1" applyBorder="1" applyAlignment="1">
      <alignment horizontal="left" wrapText="1"/>
      <protection/>
    </xf>
    <xf numFmtId="0" fontId="4" fillId="0" borderId="45" xfId="57" applyFont="1" applyBorder="1" applyAlignment="1">
      <alignment horizontal="left"/>
      <protection/>
    </xf>
    <xf numFmtId="0" fontId="78" fillId="0" borderId="0" xfId="0" applyFont="1" applyAlignment="1">
      <alignment horizontal="center"/>
    </xf>
    <xf numFmtId="0" fontId="72" fillId="0" borderId="99" xfId="0" applyFont="1" applyBorder="1" applyAlignment="1">
      <alignment horizontal="center"/>
    </xf>
    <xf numFmtId="0" fontId="72" fillId="0" borderId="81" xfId="0" applyFont="1" applyBorder="1" applyAlignment="1">
      <alignment horizontal="center"/>
    </xf>
    <xf numFmtId="0" fontId="70" fillId="0" borderId="41" xfId="0" applyFont="1" applyBorder="1" applyAlignment="1">
      <alignment horizontal="left" vertical="center" wrapText="1"/>
    </xf>
    <xf numFmtId="0" fontId="70" fillId="0" borderId="53" xfId="0" applyFont="1" applyBorder="1" applyAlignment="1">
      <alignment horizontal="left" vertical="center" wrapText="1"/>
    </xf>
    <xf numFmtId="0" fontId="70" fillId="0" borderId="41" xfId="0" applyFont="1" applyBorder="1" applyAlignment="1">
      <alignment vertical="center" wrapText="1"/>
    </xf>
    <xf numFmtId="0" fontId="70" fillId="0" borderId="53" xfId="0" applyFont="1" applyBorder="1" applyAlignment="1">
      <alignment vertical="center" wrapText="1"/>
    </xf>
    <xf numFmtId="0" fontId="70" fillId="0" borderId="37" xfId="0" applyFont="1" applyBorder="1" applyAlignment="1">
      <alignment horizontal="left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3914775</xdr:colOff>
      <xdr:row>39</xdr:row>
      <xdr:rowOff>28575</xdr:rowOff>
    </xdr:from>
    <xdr:ext cx="190500" cy="285750"/>
    <xdr:sp>
      <xdr:nvSpPr>
        <xdr:cNvPr id="1" name="Szövegdoboz 1"/>
        <xdr:cNvSpPr txBox="1">
          <a:spLocks noChangeArrowheads="1"/>
        </xdr:cNvSpPr>
      </xdr:nvSpPr>
      <xdr:spPr>
        <a:xfrm>
          <a:off x="5162550" y="64770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4"/>
  <sheetViews>
    <sheetView view="pageBreakPreview" zoomScaleSheetLayoutView="10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5"/>
  <cols>
    <col min="1" max="2" width="2.7109375" style="95" customWidth="1"/>
    <col min="3" max="3" width="3.7109375" style="95" customWidth="1"/>
    <col min="4" max="4" width="4.28125" style="95" customWidth="1"/>
    <col min="5" max="5" width="5.28125" style="95" customWidth="1"/>
    <col min="6" max="6" width="59.8515625" style="95" customWidth="1"/>
    <col min="7" max="8" width="17.7109375" style="95" customWidth="1"/>
    <col min="9" max="11" width="17.7109375" style="95" hidden="1" customWidth="1"/>
    <col min="12" max="16384" width="9.140625" style="95" customWidth="1"/>
  </cols>
  <sheetData>
    <row r="1" spans="1:11" s="101" customFormat="1" ht="15.75">
      <c r="A1" s="709"/>
      <c r="B1" s="709"/>
      <c r="C1" s="709"/>
      <c r="D1" s="709"/>
      <c r="E1" s="709"/>
      <c r="F1" s="709"/>
      <c r="G1" s="709"/>
      <c r="H1" s="397" t="s">
        <v>166</v>
      </c>
      <c r="I1" s="96"/>
      <c r="K1" s="251" t="s">
        <v>166</v>
      </c>
    </row>
    <row r="2" spans="1:11" s="101" customFormat="1" ht="16.5" thickBot="1">
      <c r="A2" s="1"/>
      <c r="B2" s="1"/>
      <c r="C2" s="1"/>
      <c r="D2" s="1"/>
      <c r="E2" s="1"/>
      <c r="F2" s="1"/>
      <c r="G2" s="2"/>
      <c r="H2" s="227" t="s">
        <v>167</v>
      </c>
      <c r="I2" s="97"/>
      <c r="K2" s="97" t="s">
        <v>167</v>
      </c>
    </row>
    <row r="3" spans="1:11" ht="12.75">
      <c r="A3" s="710" t="s">
        <v>0</v>
      </c>
      <c r="B3" s="711"/>
      <c r="C3" s="711"/>
      <c r="D3" s="711"/>
      <c r="E3" s="711"/>
      <c r="F3" s="712"/>
      <c r="G3" s="3" t="s">
        <v>1</v>
      </c>
      <c r="H3" s="98" t="s">
        <v>1</v>
      </c>
      <c r="I3" s="331" t="s">
        <v>445</v>
      </c>
      <c r="J3" s="98"/>
      <c r="K3" s="98" t="s">
        <v>453</v>
      </c>
    </row>
    <row r="4" spans="1:11" ht="12.75">
      <c r="A4" s="713"/>
      <c r="B4" s="714"/>
      <c r="C4" s="714"/>
      <c r="D4" s="714"/>
      <c r="E4" s="714"/>
      <c r="F4" s="715"/>
      <c r="G4" s="4" t="s">
        <v>2</v>
      </c>
      <c r="H4" s="99" t="s">
        <v>403</v>
      </c>
      <c r="I4" s="332" t="s">
        <v>446</v>
      </c>
      <c r="J4" s="99" t="s">
        <v>422</v>
      </c>
      <c r="K4" s="317" t="s">
        <v>454</v>
      </c>
    </row>
    <row r="5" spans="1:11" ht="13.5" thickBot="1">
      <c r="A5" s="716"/>
      <c r="B5" s="717"/>
      <c r="C5" s="717"/>
      <c r="D5" s="717"/>
      <c r="E5" s="717"/>
      <c r="F5" s="718"/>
      <c r="G5" s="5" t="s">
        <v>3</v>
      </c>
      <c r="H5" s="100" t="s">
        <v>3</v>
      </c>
      <c r="I5" s="333" t="s">
        <v>420</v>
      </c>
      <c r="J5" s="100"/>
      <c r="K5" s="99" t="s">
        <v>420</v>
      </c>
    </row>
    <row r="6" spans="1:11" ht="12.75">
      <c r="A6" s="6" t="s">
        <v>4</v>
      </c>
      <c r="B6" s="7"/>
      <c r="C6" s="7"/>
      <c r="D6" s="7"/>
      <c r="E6" s="7"/>
      <c r="F6" s="7"/>
      <c r="G6" s="8"/>
      <c r="H6" s="343"/>
      <c r="I6" s="7"/>
      <c r="J6" s="109"/>
      <c r="K6" s="7"/>
    </row>
    <row r="7" spans="1:11" ht="13.5" thickBot="1">
      <c r="A7" s="9"/>
      <c r="B7" s="10"/>
      <c r="C7" s="10"/>
      <c r="D7" s="10"/>
      <c r="E7" s="10"/>
      <c r="F7" s="10"/>
      <c r="G7" s="11"/>
      <c r="H7" s="344"/>
      <c r="I7" s="27"/>
      <c r="J7" s="110"/>
      <c r="K7" s="27"/>
    </row>
    <row r="8" spans="1:11" ht="13.5" thickBot="1">
      <c r="A8" s="12"/>
      <c r="B8" s="13" t="s">
        <v>5</v>
      </c>
      <c r="C8" s="14"/>
      <c r="D8" s="14"/>
      <c r="E8" s="14"/>
      <c r="F8" s="14"/>
      <c r="G8" s="15">
        <v>2044575</v>
      </c>
      <c r="H8" s="345">
        <f>SUM(H9,H16)</f>
        <v>1959667</v>
      </c>
      <c r="I8" s="334">
        <f>SUM(I9,I16)</f>
        <v>1812350</v>
      </c>
      <c r="J8" s="280">
        <f>I8/H8*100</f>
        <v>92.48254933108532</v>
      </c>
      <c r="K8" s="15">
        <f>SUM(K9,K16)</f>
        <v>103801</v>
      </c>
    </row>
    <row r="9" spans="1:11" ht="12.75">
      <c r="A9" s="9"/>
      <c r="B9" s="10"/>
      <c r="C9" s="16" t="s">
        <v>6</v>
      </c>
      <c r="D9" s="17" t="s">
        <v>7</v>
      </c>
      <c r="E9" s="18"/>
      <c r="F9" s="18"/>
      <c r="G9" s="19">
        <v>167379</v>
      </c>
      <c r="H9" s="346">
        <f>SUM(H10:H14)</f>
        <v>245787</v>
      </c>
      <c r="I9" s="335">
        <f>SUM(I10:I11,I12,I13)</f>
        <v>110419</v>
      </c>
      <c r="J9" s="281">
        <f>I9/H9*100</f>
        <v>44.92467054807618</v>
      </c>
      <c r="K9" s="71">
        <f>SUM(K10:K11,K12,K13)</f>
        <v>56080</v>
      </c>
    </row>
    <row r="10" spans="1:11" ht="12.75">
      <c r="A10" s="9"/>
      <c r="B10" s="10"/>
      <c r="C10" s="10"/>
      <c r="D10" s="20" t="s">
        <v>8</v>
      </c>
      <c r="E10" s="21" t="s">
        <v>9</v>
      </c>
      <c r="F10" s="21"/>
      <c r="G10" s="22">
        <v>12100</v>
      </c>
      <c r="H10" s="347">
        <v>14608</v>
      </c>
      <c r="I10" s="336">
        <v>6925</v>
      </c>
      <c r="J10" s="282">
        <f>I10/H10*100</f>
        <v>47.40553121577218</v>
      </c>
      <c r="K10" s="47">
        <v>11957</v>
      </c>
    </row>
    <row r="11" spans="1:11" ht="12.75">
      <c r="A11" s="9"/>
      <c r="B11" s="10"/>
      <c r="C11" s="10"/>
      <c r="D11" s="23" t="s">
        <v>10</v>
      </c>
      <c r="E11" s="18" t="s">
        <v>11</v>
      </c>
      <c r="F11" s="21"/>
      <c r="G11" s="22">
        <v>69282</v>
      </c>
      <c r="H11" s="347">
        <v>20001</v>
      </c>
      <c r="I11" s="336">
        <v>13192</v>
      </c>
      <c r="J11" s="282">
        <f aca="true" t="shared" si="0" ref="J11:J34">I11/H11*100</f>
        <v>65.95670216489175</v>
      </c>
      <c r="K11" s="47">
        <v>22955</v>
      </c>
    </row>
    <row r="12" spans="1:11" ht="12.75">
      <c r="A12" s="9"/>
      <c r="B12" s="10"/>
      <c r="C12" s="10"/>
      <c r="D12" s="23" t="s">
        <v>12</v>
      </c>
      <c r="E12" s="18" t="s">
        <v>13</v>
      </c>
      <c r="F12" s="21"/>
      <c r="G12" s="22">
        <v>30997</v>
      </c>
      <c r="H12" s="347">
        <v>36178</v>
      </c>
      <c r="I12" s="336">
        <v>22285</v>
      </c>
      <c r="J12" s="282">
        <f t="shared" si="0"/>
        <v>61.59820885621096</v>
      </c>
      <c r="K12" s="47">
        <v>21168</v>
      </c>
    </row>
    <row r="13" spans="1:11" ht="12.75">
      <c r="A13" s="9"/>
      <c r="B13" s="10"/>
      <c r="C13" s="10"/>
      <c r="D13" s="23" t="s">
        <v>14</v>
      </c>
      <c r="E13" s="21" t="s">
        <v>15</v>
      </c>
      <c r="F13" s="21"/>
      <c r="G13" s="22">
        <v>55000</v>
      </c>
      <c r="H13" s="347">
        <v>135000</v>
      </c>
      <c r="I13" s="336">
        <v>68017</v>
      </c>
      <c r="J13" s="282">
        <f t="shared" si="0"/>
        <v>50.382962962962964</v>
      </c>
      <c r="K13" s="47"/>
    </row>
    <row r="14" spans="1:11" ht="12.75">
      <c r="A14" s="9"/>
      <c r="B14" s="10"/>
      <c r="C14" s="10"/>
      <c r="D14" s="23" t="s">
        <v>14</v>
      </c>
      <c r="E14" s="21" t="s">
        <v>485</v>
      </c>
      <c r="F14" s="21"/>
      <c r="G14" s="22"/>
      <c r="H14" s="347">
        <v>40000</v>
      </c>
      <c r="I14" s="336"/>
      <c r="J14" s="282"/>
      <c r="K14" s="47"/>
    </row>
    <row r="15" spans="1:11" ht="12.75">
      <c r="A15" s="9"/>
      <c r="B15" s="10"/>
      <c r="C15" s="10"/>
      <c r="D15" s="23"/>
      <c r="E15" s="10"/>
      <c r="F15" s="10"/>
      <c r="G15" s="19"/>
      <c r="H15" s="347"/>
      <c r="I15" s="336"/>
      <c r="J15" s="282"/>
      <c r="K15" s="47"/>
    </row>
    <row r="16" spans="1:11" ht="12.75">
      <c r="A16" s="9"/>
      <c r="B16" s="10"/>
      <c r="C16" s="16" t="s">
        <v>16</v>
      </c>
      <c r="D16" s="17" t="s">
        <v>17</v>
      </c>
      <c r="E16" s="17"/>
      <c r="F16" s="17"/>
      <c r="G16" s="19">
        <v>1877196</v>
      </c>
      <c r="H16" s="346">
        <f>SUM(H17,H21,H26)</f>
        <v>1713880</v>
      </c>
      <c r="I16" s="335">
        <f>SUM(I17,I21,I26)</f>
        <v>1701931</v>
      </c>
      <c r="J16" s="281">
        <f t="shared" si="0"/>
        <v>99.30280999836629</v>
      </c>
      <c r="K16" s="71">
        <f>SUM(K17,K21,K26)</f>
        <v>47721</v>
      </c>
    </row>
    <row r="17" spans="1:11" ht="12.75">
      <c r="A17" s="9"/>
      <c r="B17" s="10"/>
      <c r="C17" s="10"/>
      <c r="D17" s="20" t="s">
        <v>18</v>
      </c>
      <c r="E17" s="18" t="s">
        <v>19</v>
      </c>
      <c r="F17" s="18"/>
      <c r="G17" s="22">
        <v>1521300</v>
      </c>
      <c r="H17" s="347">
        <f>SUM(H18:H20)</f>
        <v>1767300</v>
      </c>
      <c r="I17" s="336">
        <f>SUM(I18:I20)</f>
        <v>1726883</v>
      </c>
      <c r="J17" s="282">
        <f t="shared" si="0"/>
        <v>97.71306512759577</v>
      </c>
      <c r="K17" s="47">
        <f>SUM(K18:K20)</f>
        <v>0</v>
      </c>
    </row>
    <row r="18" spans="1:11" ht="12.75">
      <c r="A18" s="9"/>
      <c r="B18" s="10"/>
      <c r="C18" s="10"/>
      <c r="D18" s="10"/>
      <c r="E18" s="23" t="s">
        <v>20</v>
      </c>
      <c r="F18" s="21" t="s">
        <v>21</v>
      </c>
      <c r="G18" s="22">
        <v>14500</v>
      </c>
      <c r="H18" s="347">
        <v>14500</v>
      </c>
      <c r="I18" s="336">
        <v>14084</v>
      </c>
      <c r="J18" s="282">
        <f t="shared" si="0"/>
        <v>97.13103448275862</v>
      </c>
      <c r="K18" s="47"/>
    </row>
    <row r="19" spans="1:11" ht="12.75">
      <c r="A19" s="9"/>
      <c r="B19" s="10"/>
      <c r="C19" s="10"/>
      <c r="D19" s="10"/>
      <c r="E19" s="23" t="s">
        <v>22</v>
      </c>
      <c r="F19" s="21" t="s">
        <v>23</v>
      </c>
      <c r="G19" s="22">
        <v>1500000</v>
      </c>
      <c r="H19" s="347">
        <v>1745000</v>
      </c>
      <c r="I19" s="336">
        <v>1708861</v>
      </c>
      <c r="J19" s="282">
        <f t="shared" si="0"/>
        <v>97.9289971346705</v>
      </c>
      <c r="K19" s="47"/>
    </row>
    <row r="20" spans="1:11" ht="12.75">
      <c r="A20" s="9"/>
      <c r="B20" s="10"/>
      <c r="C20" s="10"/>
      <c r="D20" s="10"/>
      <c r="E20" s="23" t="s">
        <v>24</v>
      </c>
      <c r="F20" s="21" t="s">
        <v>25</v>
      </c>
      <c r="G20" s="22">
        <v>6800</v>
      </c>
      <c r="H20" s="347">
        <v>7800</v>
      </c>
      <c r="I20" s="336">
        <v>3938</v>
      </c>
      <c r="J20" s="282">
        <f t="shared" si="0"/>
        <v>50.48717948717949</v>
      </c>
      <c r="K20" s="47"/>
    </row>
    <row r="21" spans="1:11" ht="12.75">
      <c r="A21" s="9"/>
      <c r="B21" s="10"/>
      <c r="C21" s="10"/>
      <c r="D21" s="23" t="s">
        <v>26</v>
      </c>
      <c r="E21" s="18" t="s">
        <v>27</v>
      </c>
      <c r="F21" s="21"/>
      <c r="G21" s="22">
        <v>337539</v>
      </c>
      <c r="H21" s="347">
        <f>SUM(H22:H25)</f>
        <v>-126998</v>
      </c>
      <c r="I21" s="336">
        <f>SUM(I22:I25)</f>
        <v>-78512</v>
      </c>
      <c r="J21" s="282">
        <f t="shared" si="0"/>
        <v>61.82144600702373</v>
      </c>
      <c r="K21" s="47">
        <f>SUM(K22:K25)</f>
        <v>0</v>
      </c>
    </row>
    <row r="22" spans="1:11" ht="12.75">
      <c r="A22" s="9"/>
      <c r="B22" s="10"/>
      <c r="C22" s="10"/>
      <c r="D22" s="10"/>
      <c r="E22" s="23" t="s">
        <v>28</v>
      </c>
      <c r="F22" s="21" t="s">
        <v>29</v>
      </c>
      <c r="G22" s="22">
        <v>193000</v>
      </c>
      <c r="H22" s="347">
        <v>193000</v>
      </c>
      <c r="I22" s="336">
        <v>148417</v>
      </c>
      <c r="J22" s="282">
        <f t="shared" si="0"/>
        <v>76.9</v>
      </c>
      <c r="K22" s="47"/>
    </row>
    <row r="23" spans="1:11" ht="12.75">
      <c r="A23" s="9"/>
      <c r="B23" s="10"/>
      <c r="C23" s="10"/>
      <c r="D23" s="10"/>
      <c r="E23" s="23" t="s">
        <v>30</v>
      </c>
      <c r="F23" s="21" t="s">
        <v>31</v>
      </c>
      <c r="G23" s="22">
        <v>-137461</v>
      </c>
      <c r="H23" s="347">
        <v>-424998</v>
      </c>
      <c r="I23" s="336">
        <v>-326824</v>
      </c>
      <c r="J23" s="282">
        <f t="shared" si="0"/>
        <v>76.90012658883101</v>
      </c>
      <c r="K23" s="47"/>
    </row>
    <row r="24" spans="1:11" ht="12.75">
      <c r="A24" s="9"/>
      <c r="B24" s="10"/>
      <c r="C24" s="10"/>
      <c r="D24" s="10"/>
      <c r="E24" s="23" t="s">
        <v>32</v>
      </c>
      <c r="F24" s="21" t="s">
        <v>33</v>
      </c>
      <c r="G24" s="22">
        <v>180000</v>
      </c>
      <c r="H24" s="347">
        <v>0</v>
      </c>
      <c r="I24" s="336">
        <v>0</v>
      </c>
      <c r="J24" s="282">
        <v>0</v>
      </c>
      <c r="K24" s="47"/>
    </row>
    <row r="25" spans="1:11" ht="12.75">
      <c r="A25" s="9"/>
      <c r="B25" s="10"/>
      <c r="C25" s="10"/>
      <c r="D25" s="10"/>
      <c r="E25" s="23" t="s">
        <v>34</v>
      </c>
      <c r="F25" s="21" t="s">
        <v>35</v>
      </c>
      <c r="G25" s="22">
        <v>102000</v>
      </c>
      <c r="H25" s="347">
        <v>105000</v>
      </c>
      <c r="I25" s="336">
        <v>99895</v>
      </c>
      <c r="J25" s="282">
        <f t="shared" si="0"/>
        <v>95.13809523809523</v>
      </c>
      <c r="K25" s="47"/>
    </row>
    <row r="26" spans="1:11" ht="12.75">
      <c r="A26" s="9"/>
      <c r="B26" s="10"/>
      <c r="C26" s="10"/>
      <c r="D26" s="20" t="s">
        <v>36</v>
      </c>
      <c r="E26" s="18" t="s">
        <v>37</v>
      </c>
      <c r="F26" s="18"/>
      <c r="G26" s="22">
        <v>18357</v>
      </c>
      <c r="H26" s="347">
        <f>SUM(H27:H29,H32:H35)</f>
        <v>73578</v>
      </c>
      <c r="I26" s="336">
        <f>SUM(I27:I29,I32:I34)</f>
        <v>53560</v>
      </c>
      <c r="J26" s="282">
        <f t="shared" si="0"/>
        <v>72.79349805648427</v>
      </c>
      <c r="K26" s="47">
        <f>SUM(K27:K29,K32:K34)</f>
        <v>47721</v>
      </c>
    </row>
    <row r="27" spans="1:11" ht="12.75">
      <c r="A27" s="9"/>
      <c r="B27" s="10"/>
      <c r="C27" s="10"/>
      <c r="D27" s="10"/>
      <c r="E27" s="23" t="s">
        <v>38</v>
      </c>
      <c r="F27" s="18" t="s">
        <v>39</v>
      </c>
      <c r="G27" s="22">
        <v>1500</v>
      </c>
      <c r="H27" s="347">
        <v>6210</v>
      </c>
      <c r="I27" s="336">
        <v>1553</v>
      </c>
      <c r="J27" s="282">
        <f t="shared" si="0"/>
        <v>25.00805152979066</v>
      </c>
      <c r="K27" s="47"/>
    </row>
    <row r="28" spans="1:11" ht="12.75">
      <c r="A28" s="9"/>
      <c r="B28" s="10"/>
      <c r="C28" s="10"/>
      <c r="D28" s="10"/>
      <c r="E28" s="23" t="s">
        <v>40</v>
      </c>
      <c r="F28" s="21" t="s">
        <v>41</v>
      </c>
      <c r="G28" s="22">
        <v>6125</v>
      </c>
      <c r="H28" s="347">
        <v>20621</v>
      </c>
      <c r="I28" s="336">
        <v>16702</v>
      </c>
      <c r="J28" s="282">
        <f t="shared" si="0"/>
        <v>80.99510208040347</v>
      </c>
      <c r="K28" s="47"/>
    </row>
    <row r="29" spans="1:11" ht="12.75">
      <c r="A29" s="9"/>
      <c r="B29" s="10"/>
      <c r="C29" s="10"/>
      <c r="D29" s="10"/>
      <c r="E29" s="23" t="s">
        <v>42</v>
      </c>
      <c r="F29" s="21" t="s">
        <v>43</v>
      </c>
      <c r="G29" s="22">
        <v>10532</v>
      </c>
      <c r="H29" s="347">
        <f>SUM(H30:H31)</f>
        <v>45947</v>
      </c>
      <c r="I29" s="336">
        <f>SUM(I30:I31)</f>
        <v>33930</v>
      </c>
      <c r="J29" s="282">
        <f t="shared" si="0"/>
        <v>73.84595294578537</v>
      </c>
      <c r="K29" s="47">
        <f>SUM(K30:K31)</f>
        <v>46814</v>
      </c>
    </row>
    <row r="30" spans="1:11" ht="12.75">
      <c r="A30" s="9"/>
      <c r="B30" s="10"/>
      <c r="C30" s="10"/>
      <c r="D30" s="10"/>
      <c r="E30" s="23"/>
      <c r="F30" s="25" t="s">
        <v>44</v>
      </c>
      <c r="G30" s="22">
        <v>9159</v>
      </c>
      <c r="H30" s="347">
        <v>44574</v>
      </c>
      <c r="I30" s="336">
        <v>32933</v>
      </c>
      <c r="J30" s="282">
        <f t="shared" si="0"/>
        <v>73.88387849418943</v>
      </c>
      <c r="K30" s="47">
        <v>45485</v>
      </c>
    </row>
    <row r="31" spans="1:11" ht="12.75">
      <c r="A31" s="9"/>
      <c r="B31" s="10"/>
      <c r="C31" s="10"/>
      <c r="D31" s="10"/>
      <c r="E31" s="23"/>
      <c r="F31" s="25" t="s">
        <v>45</v>
      </c>
      <c r="G31" s="22">
        <v>1373</v>
      </c>
      <c r="H31" s="347">
        <v>1373</v>
      </c>
      <c r="I31" s="336">
        <v>997</v>
      </c>
      <c r="J31" s="282">
        <f t="shared" si="0"/>
        <v>72.61471230881283</v>
      </c>
      <c r="K31" s="47">
        <v>1329</v>
      </c>
    </row>
    <row r="32" spans="1:11" ht="12.75">
      <c r="A32" s="9"/>
      <c r="B32" s="10"/>
      <c r="C32" s="10"/>
      <c r="D32" s="10"/>
      <c r="E32" s="23" t="s">
        <v>46</v>
      </c>
      <c r="F32" s="21" t="s">
        <v>47</v>
      </c>
      <c r="G32" s="22"/>
      <c r="H32" s="347">
        <v>0</v>
      </c>
      <c r="I32" s="336">
        <v>293</v>
      </c>
      <c r="J32" s="282">
        <v>0</v>
      </c>
      <c r="K32" s="47">
        <v>293</v>
      </c>
    </row>
    <row r="33" spans="1:11" ht="12.75">
      <c r="A33" s="9"/>
      <c r="B33" s="10"/>
      <c r="C33" s="10"/>
      <c r="D33" s="10"/>
      <c r="E33" s="23" t="s">
        <v>48</v>
      </c>
      <c r="F33" s="21" t="s">
        <v>49</v>
      </c>
      <c r="G33" s="22"/>
      <c r="H33" s="347">
        <v>300</v>
      </c>
      <c r="I33" s="336">
        <v>614</v>
      </c>
      <c r="J33" s="282">
        <v>0</v>
      </c>
      <c r="K33" s="47">
        <v>614</v>
      </c>
    </row>
    <row r="34" spans="1:11" ht="12.75">
      <c r="A34" s="9"/>
      <c r="B34" s="10"/>
      <c r="C34" s="10"/>
      <c r="D34" s="10"/>
      <c r="E34" s="23" t="s">
        <v>50</v>
      </c>
      <c r="F34" s="21" t="s">
        <v>51</v>
      </c>
      <c r="G34" s="22">
        <v>200</v>
      </c>
      <c r="H34" s="347">
        <v>500</v>
      </c>
      <c r="I34" s="336">
        <v>468</v>
      </c>
      <c r="J34" s="282">
        <f t="shared" si="0"/>
        <v>93.60000000000001</v>
      </c>
      <c r="K34" s="47"/>
    </row>
    <row r="35" spans="1:11" ht="12.75">
      <c r="A35" s="9"/>
      <c r="B35" s="10"/>
      <c r="C35" s="10"/>
      <c r="D35" s="10"/>
      <c r="E35" s="23" t="s">
        <v>52</v>
      </c>
      <c r="F35" s="21" t="s">
        <v>53</v>
      </c>
      <c r="G35" s="22"/>
      <c r="H35" s="347">
        <v>0</v>
      </c>
      <c r="I35" s="336"/>
      <c r="J35" s="282"/>
      <c r="K35" s="47"/>
    </row>
    <row r="36" spans="1:11" ht="13.5" thickBot="1">
      <c r="A36" s="26"/>
      <c r="B36" s="27"/>
      <c r="C36" s="27"/>
      <c r="D36" s="27"/>
      <c r="E36" s="27"/>
      <c r="F36" s="27"/>
      <c r="G36" s="28"/>
      <c r="H36" s="348"/>
      <c r="I36" s="337"/>
      <c r="J36" s="283"/>
      <c r="K36" s="102"/>
    </row>
    <row r="37" spans="1:11" ht="13.5" thickBot="1">
      <c r="A37" s="12"/>
      <c r="B37" s="29" t="s">
        <v>54</v>
      </c>
      <c r="C37" s="13" t="s">
        <v>55</v>
      </c>
      <c r="D37" s="14"/>
      <c r="E37" s="14"/>
      <c r="F37" s="14"/>
      <c r="G37" s="15">
        <v>510569</v>
      </c>
      <c r="H37" s="345">
        <f>SUM(H38)</f>
        <v>907663</v>
      </c>
      <c r="I37" s="334">
        <f>SUM(I38)</f>
        <v>731146</v>
      </c>
      <c r="J37" s="280">
        <f>I37/H37*100</f>
        <v>80.55258394360021</v>
      </c>
      <c r="K37" s="15">
        <f>SUM(K38)</f>
        <v>0</v>
      </c>
    </row>
    <row r="38" spans="1:11" ht="12.75">
      <c r="A38" s="9"/>
      <c r="B38" s="10"/>
      <c r="C38" s="16" t="s">
        <v>6</v>
      </c>
      <c r="D38" s="17" t="s">
        <v>56</v>
      </c>
      <c r="E38" s="18"/>
      <c r="F38" s="18"/>
      <c r="G38" s="19">
        <v>510569</v>
      </c>
      <c r="H38" s="346">
        <f>SUM(H39:H40,H56,H70)</f>
        <v>907663</v>
      </c>
      <c r="I38" s="335">
        <f>SUM(I39,I40,I56,I70)</f>
        <v>731146</v>
      </c>
      <c r="J38" s="281">
        <f>I38/H38*100</f>
        <v>80.55258394360021</v>
      </c>
      <c r="K38" s="71">
        <f>SUM(K39,K40,K56,K70)</f>
        <v>0</v>
      </c>
    </row>
    <row r="39" spans="1:11" ht="12.75">
      <c r="A39" s="9"/>
      <c r="B39" s="10"/>
      <c r="C39" s="10"/>
      <c r="D39" s="30" t="s">
        <v>6</v>
      </c>
      <c r="E39" s="21" t="s">
        <v>57</v>
      </c>
      <c r="F39" s="31"/>
      <c r="G39" s="22">
        <v>425964</v>
      </c>
      <c r="H39" s="347">
        <v>602964</v>
      </c>
      <c r="I39" s="336">
        <v>464477</v>
      </c>
      <c r="J39" s="282">
        <f>I39/H39*100</f>
        <v>77.0322938019517</v>
      </c>
      <c r="K39" s="47"/>
    </row>
    <row r="40" spans="1:11" ht="12.75">
      <c r="A40" s="9"/>
      <c r="B40" s="10"/>
      <c r="C40" s="10"/>
      <c r="D40" s="30" t="s">
        <v>16</v>
      </c>
      <c r="E40" s="18" t="s">
        <v>58</v>
      </c>
      <c r="F40" s="18"/>
      <c r="G40" s="22">
        <v>1110</v>
      </c>
      <c r="H40" s="347">
        <f>SUM(H41:H55)</f>
        <v>158127</v>
      </c>
      <c r="I40" s="336">
        <f>SUM(I41:I54)</f>
        <v>140185</v>
      </c>
      <c r="J40" s="282">
        <f aca="true" t="shared" si="1" ref="J40:J74">I40/H40*100</f>
        <v>88.65342414641397</v>
      </c>
      <c r="K40" s="47">
        <f>SUM(K41:K48)</f>
        <v>0</v>
      </c>
    </row>
    <row r="41" spans="1:11" ht="12.75">
      <c r="A41" s="9"/>
      <c r="B41" s="10"/>
      <c r="C41" s="10"/>
      <c r="D41" s="10"/>
      <c r="E41" s="30" t="s">
        <v>6</v>
      </c>
      <c r="F41" s="21" t="s">
        <v>59</v>
      </c>
      <c r="G41" s="22">
        <v>1110</v>
      </c>
      <c r="H41" s="347">
        <v>1110</v>
      </c>
      <c r="I41" s="336">
        <v>1110</v>
      </c>
      <c r="J41" s="282">
        <f t="shared" si="1"/>
        <v>100</v>
      </c>
      <c r="K41" s="47"/>
    </row>
    <row r="42" spans="1:11" ht="12.75">
      <c r="A42" s="9"/>
      <c r="B42" s="10"/>
      <c r="C42" s="10"/>
      <c r="D42" s="10"/>
      <c r="E42" s="30" t="s">
        <v>16</v>
      </c>
      <c r="F42" s="18" t="s">
        <v>60</v>
      </c>
      <c r="G42" s="22"/>
      <c r="H42" s="347">
        <v>443</v>
      </c>
      <c r="I42" s="336">
        <v>443</v>
      </c>
      <c r="J42" s="282">
        <f t="shared" si="1"/>
        <v>100</v>
      </c>
      <c r="K42" s="47"/>
    </row>
    <row r="43" spans="1:11" ht="12.75">
      <c r="A43" s="9"/>
      <c r="B43" s="10"/>
      <c r="C43" s="10"/>
      <c r="D43" s="10"/>
      <c r="E43" s="30" t="s">
        <v>61</v>
      </c>
      <c r="F43" s="18" t="s">
        <v>424</v>
      </c>
      <c r="G43" s="22"/>
      <c r="H43" s="347">
        <v>45890</v>
      </c>
      <c r="I43" s="336">
        <v>45890</v>
      </c>
      <c r="J43" s="282">
        <f t="shared" si="1"/>
        <v>100</v>
      </c>
      <c r="K43" s="47"/>
    </row>
    <row r="44" spans="1:11" ht="12.75">
      <c r="A44" s="9"/>
      <c r="B44" s="10"/>
      <c r="C44" s="10"/>
      <c r="D44" s="10"/>
      <c r="E44" s="30" t="s">
        <v>93</v>
      </c>
      <c r="F44" s="18" t="s">
        <v>425</v>
      </c>
      <c r="G44" s="22"/>
      <c r="H44" s="347">
        <v>47312</v>
      </c>
      <c r="I44" s="336">
        <v>47312</v>
      </c>
      <c r="J44" s="282">
        <f t="shared" si="1"/>
        <v>100</v>
      </c>
      <c r="K44" s="47"/>
    </row>
    <row r="45" spans="1:11" ht="12.75">
      <c r="A45" s="9"/>
      <c r="B45" s="10"/>
      <c r="C45" s="10"/>
      <c r="D45" s="10"/>
      <c r="E45" s="30" t="s">
        <v>95</v>
      </c>
      <c r="F45" s="18" t="s">
        <v>426</v>
      </c>
      <c r="G45" s="22"/>
      <c r="H45" s="347">
        <v>50845</v>
      </c>
      <c r="I45" s="336">
        <v>38133</v>
      </c>
      <c r="J45" s="282">
        <f t="shared" si="1"/>
        <v>74.9985249287049</v>
      </c>
      <c r="K45" s="47"/>
    </row>
    <row r="46" spans="1:11" ht="12.75">
      <c r="A46" s="9"/>
      <c r="B46" s="10"/>
      <c r="C46" s="10"/>
      <c r="D46" s="10"/>
      <c r="E46" s="30" t="s">
        <v>97</v>
      </c>
      <c r="F46" s="18" t="s">
        <v>432</v>
      </c>
      <c r="G46" s="22"/>
      <c r="H46" s="347">
        <v>700</v>
      </c>
      <c r="I46" s="336">
        <v>699</v>
      </c>
      <c r="J46" s="282">
        <f t="shared" si="1"/>
        <v>99.85714285714286</v>
      </c>
      <c r="K46" s="47"/>
    </row>
    <row r="47" spans="1:11" ht="12.75">
      <c r="A47" s="9"/>
      <c r="B47" s="10"/>
      <c r="C47" s="10"/>
      <c r="D47" s="10"/>
      <c r="E47" s="30" t="s">
        <v>99</v>
      </c>
      <c r="F47" s="18" t="s">
        <v>427</v>
      </c>
      <c r="G47" s="22"/>
      <c r="H47" s="347">
        <v>556</v>
      </c>
      <c r="I47" s="336">
        <v>556</v>
      </c>
      <c r="J47" s="282">
        <f t="shared" si="1"/>
        <v>100</v>
      </c>
      <c r="K47" s="47"/>
    </row>
    <row r="48" spans="1:11" ht="12.75">
      <c r="A48" s="9"/>
      <c r="B48" s="10"/>
      <c r="C48" s="10"/>
      <c r="D48" s="10"/>
      <c r="E48" s="30" t="s">
        <v>100</v>
      </c>
      <c r="F48" s="18" t="s">
        <v>428</v>
      </c>
      <c r="G48" s="22"/>
      <c r="H48" s="347">
        <v>395</v>
      </c>
      <c r="I48" s="336">
        <v>395</v>
      </c>
      <c r="J48" s="282">
        <f t="shared" si="1"/>
        <v>100</v>
      </c>
      <c r="K48" s="47"/>
    </row>
    <row r="49" spans="1:11" ht="12.75">
      <c r="A49" s="9"/>
      <c r="B49" s="10"/>
      <c r="C49" s="10"/>
      <c r="D49" s="10"/>
      <c r="E49" s="30" t="s">
        <v>404</v>
      </c>
      <c r="F49" s="18" t="s">
        <v>459</v>
      </c>
      <c r="G49" s="22"/>
      <c r="H49" s="347">
        <v>4163</v>
      </c>
      <c r="I49" s="336">
        <v>1542</v>
      </c>
      <c r="J49" s="282">
        <f t="shared" si="1"/>
        <v>37.04059572423733</v>
      </c>
      <c r="K49" s="47"/>
    </row>
    <row r="50" spans="1:11" ht="12.75">
      <c r="A50" s="9"/>
      <c r="B50" s="10"/>
      <c r="C50" s="10"/>
      <c r="D50" s="10"/>
      <c r="E50" s="30" t="s">
        <v>405</v>
      </c>
      <c r="F50" s="18" t="s">
        <v>457</v>
      </c>
      <c r="G50" s="22"/>
      <c r="H50" s="347">
        <v>3068</v>
      </c>
      <c r="I50" s="336">
        <v>767</v>
      </c>
      <c r="J50" s="282">
        <f t="shared" si="1"/>
        <v>25</v>
      </c>
      <c r="K50" s="47"/>
    </row>
    <row r="51" spans="1:11" ht="12.75">
      <c r="A51" s="9"/>
      <c r="B51" s="10"/>
      <c r="C51" s="10"/>
      <c r="D51" s="10"/>
      <c r="E51" s="30" t="s">
        <v>406</v>
      </c>
      <c r="F51" s="18" t="s">
        <v>460</v>
      </c>
      <c r="G51" s="22"/>
      <c r="H51" s="347"/>
      <c r="I51" s="336">
        <v>59</v>
      </c>
      <c r="J51" s="282"/>
      <c r="K51" s="47"/>
    </row>
    <row r="52" spans="1:11" ht="12.75">
      <c r="A52" s="9"/>
      <c r="B52" s="10"/>
      <c r="C52" s="10"/>
      <c r="D52" s="10"/>
      <c r="E52" s="30" t="s">
        <v>407</v>
      </c>
      <c r="F52" s="18" t="s">
        <v>458</v>
      </c>
      <c r="G52" s="22"/>
      <c r="H52" s="347"/>
      <c r="I52" s="336">
        <v>1085</v>
      </c>
      <c r="J52" s="282"/>
      <c r="K52" s="47"/>
    </row>
    <row r="53" spans="1:11" ht="12.75">
      <c r="A53" s="9"/>
      <c r="B53" s="10"/>
      <c r="C53" s="10"/>
      <c r="D53" s="10"/>
      <c r="E53" s="30" t="s">
        <v>408</v>
      </c>
      <c r="F53" s="18" t="s">
        <v>461</v>
      </c>
      <c r="G53" s="22"/>
      <c r="H53" s="347"/>
      <c r="I53" s="336">
        <v>984</v>
      </c>
      <c r="J53" s="282"/>
      <c r="K53" s="47"/>
    </row>
    <row r="54" spans="1:11" ht="12.75">
      <c r="A54" s="9"/>
      <c r="B54" s="10"/>
      <c r="C54" s="10"/>
      <c r="D54" s="10"/>
      <c r="E54" s="30" t="s">
        <v>409</v>
      </c>
      <c r="F54" s="18" t="s">
        <v>363</v>
      </c>
      <c r="G54" s="22"/>
      <c r="H54" s="347">
        <v>1210</v>
      </c>
      <c r="I54" s="336">
        <v>1210</v>
      </c>
      <c r="J54" s="282"/>
      <c r="K54" s="47"/>
    </row>
    <row r="55" spans="1:11" ht="12.75">
      <c r="A55" s="9"/>
      <c r="B55" s="10"/>
      <c r="C55" s="10"/>
      <c r="D55" s="10"/>
      <c r="E55" s="30" t="s">
        <v>410</v>
      </c>
      <c r="F55" s="18" t="s">
        <v>499</v>
      </c>
      <c r="G55" s="22"/>
      <c r="H55" s="347">
        <v>2435</v>
      </c>
      <c r="I55" s="336"/>
      <c r="J55" s="282"/>
      <c r="K55" s="47"/>
    </row>
    <row r="56" spans="1:11" ht="12.75">
      <c r="A56" s="9"/>
      <c r="B56" s="10"/>
      <c r="C56" s="10"/>
      <c r="D56" s="30" t="s">
        <v>61</v>
      </c>
      <c r="E56" s="18" t="s">
        <v>62</v>
      </c>
      <c r="F56" s="18"/>
      <c r="G56" s="22">
        <v>83495</v>
      </c>
      <c r="H56" s="347">
        <f>SUM(H57,H63)</f>
        <v>82793</v>
      </c>
      <c r="I56" s="336">
        <f>SUM(I57,I63)</f>
        <v>65976</v>
      </c>
      <c r="J56" s="282">
        <f t="shared" si="1"/>
        <v>79.68789631973718</v>
      </c>
      <c r="K56" s="47">
        <f>SUM(K57,K63)</f>
        <v>0</v>
      </c>
    </row>
    <row r="57" spans="1:11" ht="12.75">
      <c r="A57" s="9"/>
      <c r="B57" s="10"/>
      <c r="C57" s="10"/>
      <c r="D57" s="10"/>
      <c r="E57" s="30" t="s">
        <v>6</v>
      </c>
      <c r="F57" s="18" t="s">
        <v>63</v>
      </c>
      <c r="G57" s="22">
        <v>32121</v>
      </c>
      <c r="H57" s="347">
        <f>SUM(H58:H62)</f>
        <v>31419</v>
      </c>
      <c r="I57" s="336">
        <f>SUM(I58:I62)</f>
        <v>24691</v>
      </c>
      <c r="J57" s="282">
        <f t="shared" si="1"/>
        <v>78.5862057990388</v>
      </c>
      <c r="K57" s="47">
        <f>SUM(K58:K62)</f>
        <v>0</v>
      </c>
    </row>
    <row r="58" spans="1:11" ht="12.75">
      <c r="A58" s="9"/>
      <c r="B58" s="10"/>
      <c r="C58" s="10"/>
      <c r="D58" s="10"/>
      <c r="E58" s="30"/>
      <c r="F58" s="24" t="s">
        <v>444</v>
      </c>
      <c r="G58" s="22">
        <v>1389</v>
      </c>
      <c r="H58" s="347">
        <v>1389</v>
      </c>
      <c r="I58" s="336">
        <v>1068</v>
      </c>
      <c r="J58" s="282">
        <f t="shared" si="1"/>
        <v>76.88984881209502</v>
      </c>
      <c r="K58" s="47"/>
    </row>
    <row r="59" spans="1:11" ht="12.75">
      <c r="A59" s="9"/>
      <c r="B59" s="10"/>
      <c r="C59" s="10"/>
      <c r="D59" s="10"/>
      <c r="E59" s="30"/>
      <c r="F59" s="24" t="s">
        <v>443</v>
      </c>
      <c r="G59" s="22">
        <v>3060</v>
      </c>
      <c r="H59" s="347">
        <v>3060</v>
      </c>
      <c r="I59" s="336">
        <v>2353</v>
      </c>
      <c r="J59" s="282">
        <f t="shared" si="1"/>
        <v>76.89542483660131</v>
      </c>
      <c r="K59" s="47"/>
    </row>
    <row r="60" spans="1:11" ht="12.75">
      <c r="A60" s="9"/>
      <c r="B60" s="10"/>
      <c r="C60" s="10"/>
      <c r="D60" s="10"/>
      <c r="E60" s="30"/>
      <c r="F60" s="24" t="s">
        <v>64</v>
      </c>
      <c r="G60" s="22">
        <v>4843</v>
      </c>
      <c r="H60" s="347">
        <v>4141</v>
      </c>
      <c r="I60" s="336">
        <v>3721</v>
      </c>
      <c r="J60" s="282">
        <f t="shared" si="1"/>
        <v>89.85752233759962</v>
      </c>
      <c r="K60" s="47"/>
    </row>
    <row r="61" spans="1:11" ht="12.75">
      <c r="A61" s="9"/>
      <c r="B61" s="10"/>
      <c r="C61" s="10"/>
      <c r="D61" s="10"/>
      <c r="E61" s="30"/>
      <c r="F61" s="24" t="s">
        <v>65</v>
      </c>
      <c r="G61" s="22">
        <v>338</v>
      </c>
      <c r="H61" s="347">
        <v>338</v>
      </c>
      <c r="I61" s="336">
        <v>254</v>
      </c>
      <c r="J61" s="282">
        <f t="shared" si="1"/>
        <v>75.14792899408283</v>
      </c>
      <c r="K61" s="47"/>
    </row>
    <row r="62" spans="1:11" ht="12.75">
      <c r="A62" s="9"/>
      <c r="B62" s="10"/>
      <c r="C62" s="10"/>
      <c r="D62" s="10"/>
      <c r="E62" s="30"/>
      <c r="F62" s="24" t="s">
        <v>66</v>
      </c>
      <c r="G62" s="22">
        <v>22491</v>
      </c>
      <c r="H62" s="347">
        <v>22491</v>
      </c>
      <c r="I62" s="336">
        <v>17295</v>
      </c>
      <c r="J62" s="282">
        <f t="shared" si="1"/>
        <v>76.89742563692144</v>
      </c>
      <c r="K62" s="47"/>
    </row>
    <row r="63" spans="1:11" ht="12.75">
      <c r="A63" s="9"/>
      <c r="B63" s="10"/>
      <c r="C63" s="10"/>
      <c r="D63" s="10"/>
      <c r="E63" s="30" t="s">
        <v>16</v>
      </c>
      <c r="F63" s="18" t="s">
        <v>67</v>
      </c>
      <c r="G63" s="22">
        <v>51374</v>
      </c>
      <c r="H63" s="347">
        <f>SUM(H64:H69)</f>
        <v>51374</v>
      </c>
      <c r="I63" s="336">
        <f>SUM(I64:I69)</f>
        <v>41285</v>
      </c>
      <c r="J63" s="282">
        <f t="shared" si="1"/>
        <v>80.36166154085724</v>
      </c>
      <c r="K63" s="47">
        <f>SUM(K64:K69)</f>
        <v>0</v>
      </c>
    </row>
    <row r="64" spans="1:11" ht="12.75">
      <c r="A64" s="9"/>
      <c r="B64" s="10"/>
      <c r="C64" s="10"/>
      <c r="D64" s="10"/>
      <c r="E64" s="30"/>
      <c r="F64" s="24" t="s">
        <v>68</v>
      </c>
      <c r="G64" s="22">
        <v>18900</v>
      </c>
      <c r="H64" s="347">
        <v>18900</v>
      </c>
      <c r="I64" s="336">
        <v>16766</v>
      </c>
      <c r="J64" s="282">
        <f t="shared" si="1"/>
        <v>88.70899470899471</v>
      </c>
      <c r="K64" s="47"/>
    </row>
    <row r="65" spans="1:11" ht="12.75">
      <c r="A65" s="9"/>
      <c r="B65" s="10"/>
      <c r="C65" s="10"/>
      <c r="D65" s="10"/>
      <c r="E65" s="30"/>
      <c r="F65" s="24" t="s">
        <v>69</v>
      </c>
      <c r="G65" s="22">
        <v>2478</v>
      </c>
      <c r="H65" s="347">
        <v>2478</v>
      </c>
      <c r="I65" s="336">
        <v>1977</v>
      </c>
      <c r="J65" s="282">
        <f t="shared" si="1"/>
        <v>79.7820823244552</v>
      </c>
      <c r="K65" s="47"/>
    </row>
    <row r="66" spans="1:11" ht="12.75">
      <c r="A66" s="9"/>
      <c r="B66" s="10"/>
      <c r="C66" s="10"/>
      <c r="D66" s="10"/>
      <c r="E66" s="30"/>
      <c r="F66" s="24" t="s">
        <v>70</v>
      </c>
      <c r="G66" s="22">
        <v>24846</v>
      </c>
      <c r="H66" s="347">
        <v>24846</v>
      </c>
      <c r="I66" s="336">
        <v>19378</v>
      </c>
      <c r="J66" s="282">
        <f t="shared" si="1"/>
        <v>77.99243338968043</v>
      </c>
      <c r="K66" s="47"/>
    </row>
    <row r="67" spans="1:11" ht="12.75">
      <c r="A67" s="9"/>
      <c r="B67" s="10"/>
      <c r="C67" s="10"/>
      <c r="D67" s="10"/>
      <c r="E67" s="30"/>
      <c r="F67" s="24" t="s">
        <v>71</v>
      </c>
      <c r="G67" s="22">
        <v>900</v>
      </c>
      <c r="H67" s="347">
        <v>900</v>
      </c>
      <c r="I67" s="336">
        <v>843</v>
      </c>
      <c r="J67" s="282">
        <f t="shared" si="1"/>
        <v>93.66666666666667</v>
      </c>
      <c r="K67" s="47"/>
    </row>
    <row r="68" spans="1:11" ht="12.75">
      <c r="A68" s="9"/>
      <c r="B68" s="10"/>
      <c r="C68" s="10"/>
      <c r="D68" s="10"/>
      <c r="E68" s="30"/>
      <c r="F68" s="32" t="s">
        <v>72</v>
      </c>
      <c r="G68" s="22">
        <v>4050</v>
      </c>
      <c r="H68" s="347">
        <v>4050</v>
      </c>
      <c r="I68" s="336">
        <v>2321</v>
      </c>
      <c r="J68" s="282">
        <f t="shared" si="1"/>
        <v>57.30864197530864</v>
      </c>
      <c r="K68" s="47"/>
    </row>
    <row r="69" spans="1:11" ht="12.75">
      <c r="A69" s="9"/>
      <c r="B69" s="10"/>
      <c r="C69" s="10"/>
      <c r="D69" s="10"/>
      <c r="E69" s="30"/>
      <c r="F69" s="33" t="s">
        <v>73</v>
      </c>
      <c r="G69" s="22">
        <v>200</v>
      </c>
      <c r="H69" s="347">
        <v>200</v>
      </c>
      <c r="I69" s="336">
        <v>0</v>
      </c>
      <c r="J69" s="282">
        <f t="shared" si="1"/>
        <v>0</v>
      </c>
      <c r="K69" s="47"/>
    </row>
    <row r="70" spans="1:11" ht="12.75">
      <c r="A70" s="9"/>
      <c r="B70" s="10"/>
      <c r="C70" s="10"/>
      <c r="D70" s="30" t="s">
        <v>93</v>
      </c>
      <c r="E70" s="139" t="s">
        <v>429</v>
      </c>
      <c r="F70" s="24"/>
      <c r="G70" s="22"/>
      <c r="H70" s="347">
        <f>SUM(H71:H74)</f>
        <v>63779</v>
      </c>
      <c r="I70" s="336">
        <f>SUM(I71:I74)</f>
        <v>60508</v>
      </c>
      <c r="J70" s="282">
        <f t="shared" si="1"/>
        <v>94.87135263958356</v>
      </c>
      <c r="K70" s="47">
        <f>SUM(K71:K72)</f>
        <v>0</v>
      </c>
    </row>
    <row r="71" spans="1:11" ht="12.75">
      <c r="A71" s="9"/>
      <c r="B71" s="10"/>
      <c r="C71" s="10"/>
      <c r="D71" s="10"/>
      <c r="E71" s="30" t="s">
        <v>6</v>
      </c>
      <c r="F71" s="21" t="s">
        <v>441</v>
      </c>
      <c r="G71" s="47"/>
      <c r="H71" s="347">
        <v>50058</v>
      </c>
      <c r="I71" s="336">
        <v>50058</v>
      </c>
      <c r="J71" s="282">
        <f t="shared" si="1"/>
        <v>100</v>
      </c>
      <c r="K71" s="47"/>
    </row>
    <row r="72" spans="1:11" ht="12.75">
      <c r="A72" s="9"/>
      <c r="B72" s="10"/>
      <c r="C72" s="10"/>
      <c r="D72" s="10"/>
      <c r="E72" s="30" t="s">
        <v>16</v>
      </c>
      <c r="F72" s="21" t="s">
        <v>430</v>
      </c>
      <c r="G72" s="47"/>
      <c r="H72" s="347">
        <v>185</v>
      </c>
      <c r="I72" s="336">
        <v>185</v>
      </c>
      <c r="J72" s="282">
        <f t="shared" si="1"/>
        <v>100</v>
      </c>
      <c r="K72" s="47"/>
    </row>
    <row r="73" spans="1:11" ht="12.75">
      <c r="A73" s="9"/>
      <c r="B73" s="10"/>
      <c r="C73" s="10"/>
      <c r="D73" s="10"/>
      <c r="E73" s="30" t="s">
        <v>61</v>
      </c>
      <c r="F73" s="21" t="s">
        <v>442</v>
      </c>
      <c r="G73" s="47"/>
      <c r="H73" s="347">
        <v>9952</v>
      </c>
      <c r="I73" s="336">
        <v>9952</v>
      </c>
      <c r="J73" s="284">
        <f t="shared" si="1"/>
        <v>100</v>
      </c>
      <c r="K73" s="47"/>
    </row>
    <row r="74" spans="1:11" ht="12.75">
      <c r="A74" s="9"/>
      <c r="B74" s="10"/>
      <c r="C74" s="10"/>
      <c r="D74" s="10"/>
      <c r="E74" s="30" t="s">
        <v>93</v>
      </c>
      <c r="F74" s="21" t="s">
        <v>462</v>
      </c>
      <c r="G74" s="47"/>
      <c r="H74" s="347">
        <v>3584</v>
      </c>
      <c r="I74" s="336">
        <v>313</v>
      </c>
      <c r="J74" s="284">
        <f t="shared" si="1"/>
        <v>8.733258928571429</v>
      </c>
      <c r="K74" s="47"/>
    </row>
    <row r="75" spans="1:11" ht="13.5" thickBot="1">
      <c r="A75" s="26"/>
      <c r="B75" s="27"/>
      <c r="C75" s="27"/>
      <c r="D75" s="27"/>
      <c r="E75" s="35"/>
      <c r="F75" s="27"/>
      <c r="G75" s="86"/>
      <c r="H75" s="348"/>
      <c r="I75" s="337"/>
      <c r="J75" s="283"/>
      <c r="K75" s="102"/>
    </row>
    <row r="76" spans="1:11" ht="13.5" thickBot="1">
      <c r="A76" s="12"/>
      <c r="B76" s="29" t="s">
        <v>74</v>
      </c>
      <c r="C76" s="13" t="s">
        <v>75</v>
      </c>
      <c r="D76" s="14"/>
      <c r="E76" s="14"/>
      <c r="F76" s="14"/>
      <c r="G76" s="15">
        <v>8720</v>
      </c>
      <c r="H76" s="345">
        <f>SUM(H77,H81,H85)</f>
        <v>26248</v>
      </c>
      <c r="I76" s="334">
        <f>SUM(I77,I81,I85)</f>
        <v>14602</v>
      </c>
      <c r="J76" s="280">
        <f>I76/H76*100</f>
        <v>55.63090521182566</v>
      </c>
      <c r="K76" s="15">
        <f>SUM(K77,K81,K85)</f>
        <v>17360</v>
      </c>
    </row>
    <row r="77" spans="1:11" ht="12.75">
      <c r="A77" s="9"/>
      <c r="B77" s="10"/>
      <c r="C77" s="16" t="s">
        <v>76</v>
      </c>
      <c r="D77" s="17" t="s">
        <v>77</v>
      </c>
      <c r="E77" s="18"/>
      <c r="F77" s="18"/>
      <c r="G77" s="19">
        <v>5000</v>
      </c>
      <c r="H77" s="346">
        <f>SUM(H78:H79)</f>
        <v>19965</v>
      </c>
      <c r="I77" s="335">
        <f>SUM(I78:I80)</f>
        <v>8799</v>
      </c>
      <c r="J77" s="281">
        <f>I77/H77*100</f>
        <v>44.07212622088655</v>
      </c>
      <c r="K77" s="71">
        <f>SUM(K78:K80)</f>
        <v>14790</v>
      </c>
    </row>
    <row r="78" spans="1:11" ht="12.75">
      <c r="A78" s="9"/>
      <c r="B78" s="10"/>
      <c r="C78" s="10"/>
      <c r="D78" s="30" t="s">
        <v>6</v>
      </c>
      <c r="E78" s="21" t="s">
        <v>78</v>
      </c>
      <c r="F78" s="21"/>
      <c r="G78" s="22">
        <v>5000</v>
      </c>
      <c r="H78" s="347">
        <v>5000</v>
      </c>
      <c r="I78" s="336"/>
      <c r="J78" s="282">
        <f aca="true" t="shared" si="2" ref="J78:J87">I78/H78*100</f>
        <v>0</v>
      </c>
      <c r="K78" s="47"/>
    </row>
    <row r="79" spans="1:11" ht="12.75">
      <c r="A79" s="9"/>
      <c r="B79" s="10"/>
      <c r="C79" s="10"/>
      <c r="D79" s="30" t="s">
        <v>16</v>
      </c>
      <c r="E79" s="21" t="s">
        <v>79</v>
      </c>
      <c r="F79" s="21"/>
      <c r="G79" s="22"/>
      <c r="H79" s="347">
        <v>14965</v>
      </c>
      <c r="I79" s="336">
        <v>8790</v>
      </c>
      <c r="J79" s="282">
        <v>0</v>
      </c>
      <c r="K79" s="47">
        <v>14781</v>
      </c>
    </row>
    <row r="80" spans="1:11" ht="12.75">
      <c r="A80" s="9"/>
      <c r="B80" s="10"/>
      <c r="C80" s="10"/>
      <c r="D80" s="30" t="s">
        <v>61</v>
      </c>
      <c r="E80" s="21" t="s">
        <v>80</v>
      </c>
      <c r="F80" s="21"/>
      <c r="G80" s="22"/>
      <c r="H80" s="347"/>
      <c r="I80" s="336">
        <v>9</v>
      </c>
      <c r="J80" s="281"/>
      <c r="K80" s="47">
        <v>9</v>
      </c>
    </row>
    <row r="81" spans="1:11" ht="12.75">
      <c r="A81" s="9"/>
      <c r="B81" s="10"/>
      <c r="C81" s="16" t="s">
        <v>16</v>
      </c>
      <c r="D81" s="17" t="s">
        <v>81</v>
      </c>
      <c r="E81" s="21"/>
      <c r="F81" s="21"/>
      <c r="G81" s="19">
        <v>1150</v>
      </c>
      <c r="H81" s="346">
        <f>SUM(H82:H84)</f>
        <v>3713</v>
      </c>
      <c r="I81" s="335">
        <f>SUM(I82:I84)</f>
        <v>3563</v>
      </c>
      <c r="J81" s="281">
        <f t="shared" si="2"/>
        <v>95.96014004847831</v>
      </c>
      <c r="K81" s="71">
        <f>SUM(K82:K84)</f>
        <v>0</v>
      </c>
    </row>
    <row r="82" spans="1:11" ht="12.75">
      <c r="A82" s="9"/>
      <c r="B82" s="10"/>
      <c r="C82" s="10"/>
      <c r="D82" s="34" t="s">
        <v>6</v>
      </c>
      <c r="E82" s="21" t="s">
        <v>82</v>
      </c>
      <c r="F82" s="21"/>
      <c r="G82" s="22">
        <v>1000</v>
      </c>
      <c r="H82" s="347">
        <v>3563</v>
      </c>
      <c r="I82" s="336">
        <v>3563</v>
      </c>
      <c r="J82" s="282">
        <f t="shared" si="2"/>
        <v>100</v>
      </c>
      <c r="K82" s="47"/>
    </row>
    <row r="83" spans="1:11" ht="12.75">
      <c r="A83" s="9"/>
      <c r="B83" s="10"/>
      <c r="C83" s="10"/>
      <c r="D83" s="30" t="s">
        <v>16</v>
      </c>
      <c r="E83" s="21" t="s">
        <v>83</v>
      </c>
      <c r="F83" s="21"/>
      <c r="G83" s="22"/>
      <c r="H83" s="347"/>
      <c r="I83" s="336"/>
      <c r="J83" s="281"/>
      <c r="K83" s="47"/>
    </row>
    <row r="84" spans="1:11" ht="12.75">
      <c r="A84" s="9"/>
      <c r="B84" s="10"/>
      <c r="C84" s="10"/>
      <c r="D84" s="30" t="s">
        <v>61</v>
      </c>
      <c r="E84" s="21" t="s">
        <v>84</v>
      </c>
      <c r="F84" s="21"/>
      <c r="G84" s="22">
        <v>150</v>
      </c>
      <c r="H84" s="347">
        <v>150</v>
      </c>
      <c r="I84" s="336">
        <v>0</v>
      </c>
      <c r="J84" s="282">
        <f t="shared" si="2"/>
        <v>0</v>
      </c>
      <c r="K84" s="47"/>
    </row>
    <row r="85" spans="1:11" ht="12.75">
      <c r="A85" s="9"/>
      <c r="B85" s="10"/>
      <c r="C85" s="16" t="s">
        <v>61</v>
      </c>
      <c r="D85" s="17" t="s">
        <v>85</v>
      </c>
      <c r="E85" s="21"/>
      <c r="F85" s="21"/>
      <c r="G85" s="19">
        <v>2570</v>
      </c>
      <c r="H85" s="346">
        <f>SUM(H86:H87)</f>
        <v>2570</v>
      </c>
      <c r="I85" s="335">
        <f>SUM(I86:I87)</f>
        <v>2240</v>
      </c>
      <c r="J85" s="281">
        <f t="shared" si="2"/>
        <v>87.15953307392996</v>
      </c>
      <c r="K85" s="71">
        <f>SUM(K86:K87)</f>
        <v>2570</v>
      </c>
    </row>
    <row r="86" spans="1:11" ht="12.75">
      <c r="A86" s="9"/>
      <c r="B86" s="10"/>
      <c r="C86" s="16"/>
      <c r="D86" s="30" t="s">
        <v>6</v>
      </c>
      <c r="E86" s="21" t="s">
        <v>86</v>
      </c>
      <c r="F86" s="21"/>
      <c r="G86" s="22">
        <v>330</v>
      </c>
      <c r="H86" s="347">
        <v>330</v>
      </c>
      <c r="I86" s="336">
        <v>0</v>
      </c>
      <c r="J86" s="282">
        <f t="shared" si="2"/>
        <v>0</v>
      </c>
      <c r="K86" s="47">
        <v>330</v>
      </c>
    </row>
    <row r="87" spans="1:11" ht="13.5" thickBot="1">
      <c r="A87" s="26"/>
      <c r="B87" s="27"/>
      <c r="C87" s="27"/>
      <c r="D87" s="35" t="s">
        <v>16</v>
      </c>
      <c r="E87" s="36" t="s">
        <v>87</v>
      </c>
      <c r="F87" s="36"/>
      <c r="G87" s="37">
        <v>2240</v>
      </c>
      <c r="H87" s="348">
        <v>2240</v>
      </c>
      <c r="I87" s="337">
        <v>2240</v>
      </c>
      <c r="J87" s="282">
        <f t="shared" si="2"/>
        <v>100</v>
      </c>
      <c r="K87" s="102">
        <v>2240</v>
      </c>
    </row>
    <row r="88" spans="1:11" ht="13.5" thickBot="1">
      <c r="A88" s="12"/>
      <c r="B88" s="29" t="s">
        <v>88</v>
      </c>
      <c r="C88" s="13" t="s">
        <v>89</v>
      </c>
      <c r="D88" s="14"/>
      <c r="E88" s="14"/>
      <c r="F88" s="14"/>
      <c r="G88" s="15">
        <v>290236</v>
      </c>
      <c r="H88" s="345">
        <f>SUM(H89,H107)</f>
        <v>213919</v>
      </c>
      <c r="I88" s="334">
        <f>SUM(I89,I107)</f>
        <v>54793</v>
      </c>
      <c r="J88" s="280">
        <f>I88/H88*100</f>
        <v>25.613900588540524</v>
      </c>
      <c r="K88" s="15">
        <f>SUM(K89,K107)</f>
        <v>159622</v>
      </c>
    </row>
    <row r="89" spans="1:11" ht="12.75">
      <c r="A89" s="9"/>
      <c r="B89" s="10"/>
      <c r="C89" s="16" t="s">
        <v>6</v>
      </c>
      <c r="D89" s="17" t="s">
        <v>90</v>
      </c>
      <c r="E89" s="24"/>
      <c r="F89" s="18"/>
      <c r="G89" s="19">
        <f>SUM(G90:G106)</f>
        <v>196296</v>
      </c>
      <c r="H89" s="349">
        <f>SUM(H90:H106)</f>
        <v>89071</v>
      </c>
      <c r="I89" s="335">
        <f>SUM(I90:I106)</f>
        <v>54793</v>
      </c>
      <c r="J89" s="281">
        <f>I89/H89*100</f>
        <v>61.51609390261701</v>
      </c>
      <c r="K89" s="71">
        <f>SUM(K90:K106)</f>
        <v>65682</v>
      </c>
    </row>
    <row r="90" spans="1:11" ht="12.75">
      <c r="A90" s="9"/>
      <c r="B90" s="10"/>
      <c r="C90" s="10"/>
      <c r="D90" s="30" t="s">
        <v>6</v>
      </c>
      <c r="E90" s="21" t="s">
        <v>91</v>
      </c>
      <c r="F90" s="21"/>
      <c r="G90" s="22"/>
      <c r="H90" s="347">
        <v>110</v>
      </c>
      <c r="I90" s="336">
        <v>110</v>
      </c>
      <c r="J90" s="282">
        <f>I90/H90*100</f>
        <v>100</v>
      </c>
      <c r="K90" s="47">
        <v>110</v>
      </c>
    </row>
    <row r="91" spans="1:11" ht="12.75">
      <c r="A91" s="9"/>
      <c r="B91" s="10"/>
      <c r="C91" s="10"/>
      <c r="D91" s="30" t="s">
        <v>16</v>
      </c>
      <c r="E91" s="24" t="s">
        <v>447</v>
      </c>
      <c r="F91" s="18"/>
      <c r="G91" s="22">
        <v>528</v>
      </c>
      <c r="H91" s="347">
        <v>140</v>
      </c>
      <c r="I91" s="336">
        <v>140</v>
      </c>
      <c r="J91" s="282">
        <f aca="true" t="shared" si="3" ref="J91:J108">I91/H91*100</f>
        <v>100</v>
      </c>
      <c r="K91" s="47">
        <v>140</v>
      </c>
    </row>
    <row r="92" spans="1:11" ht="12.75">
      <c r="A92" s="9"/>
      <c r="B92" s="10"/>
      <c r="C92" s="10"/>
      <c r="D92" s="30" t="s">
        <v>61</v>
      </c>
      <c r="E92" s="24" t="s">
        <v>92</v>
      </c>
      <c r="F92" s="18"/>
      <c r="G92" s="22"/>
      <c r="H92" s="347">
        <v>2450</v>
      </c>
      <c r="I92" s="336">
        <v>2450</v>
      </c>
      <c r="J92" s="282">
        <f t="shared" si="3"/>
        <v>100</v>
      </c>
      <c r="K92" s="47">
        <v>2450</v>
      </c>
    </row>
    <row r="93" spans="1:11" ht="12.75">
      <c r="A93" s="9"/>
      <c r="B93" s="10"/>
      <c r="C93" s="10"/>
      <c r="D93" s="30" t="s">
        <v>93</v>
      </c>
      <c r="E93" s="24" t="s">
        <v>94</v>
      </c>
      <c r="F93" s="18"/>
      <c r="G93" s="22">
        <v>938</v>
      </c>
      <c r="H93" s="347">
        <v>176</v>
      </c>
      <c r="I93" s="336">
        <v>176</v>
      </c>
      <c r="J93" s="282">
        <f t="shared" si="3"/>
        <v>100</v>
      </c>
      <c r="K93" s="47">
        <v>176</v>
      </c>
    </row>
    <row r="94" spans="1:11" ht="12.75">
      <c r="A94" s="9"/>
      <c r="B94" s="10"/>
      <c r="C94" s="10"/>
      <c r="D94" s="30" t="s">
        <v>95</v>
      </c>
      <c r="E94" s="24" t="s">
        <v>96</v>
      </c>
      <c r="F94" s="18"/>
      <c r="G94" s="22">
        <v>6254</v>
      </c>
      <c r="H94" s="347">
        <v>4569</v>
      </c>
      <c r="I94" s="336">
        <v>4095</v>
      </c>
      <c r="J94" s="282">
        <f t="shared" si="3"/>
        <v>89.62573867367038</v>
      </c>
      <c r="K94" s="47"/>
    </row>
    <row r="95" spans="1:11" ht="12.75">
      <c r="A95" s="9"/>
      <c r="B95" s="10"/>
      <c r="C95" s="10"/>
      <c r="D95" s="30" t="s">
        <v>97</v>
      </c>
      <c r="E95" s="24" t="s">
        <v>98</v>
      </c>
      <c r="F95" s="18"/>
      <c r="G95" s="22"/>
      <c r="H95" s="347">
        <v>2538</v>
      </c>
      <c r="I95" s="336">
        <v>2538</v>
      </c>
      <c r="J95" s="282">
        <f t="shared" si="3"/>
        <v>100</v>
      </c>
      <c r="K95" s="47">
        <v>2538</v>
      </c>
    </row>
    <row r="96" spans="1:11" ht="12.75">
      <c r="A96" s="9"/>
      <c r="B96" s="10"/>
      <c r="C96" s="10"/>
      <c r="D96" s="30" t="s">
        <v>99</v>
      </c>
      <c r="E96" s="24" t="s">
        <v>448</v>
      </c>
      <c r="F96" s="18"/>
      <c r="G96" s="22">
        <v>52622</v>
      </c>
      <c r="H96" s="347">
        <v>12640</v>
      </c>
      <c r="I96" s="336">
        <v>0</v>
      </c>
      <c r="J96" s="282">
        <f t="shared" si="3"/>
        <v>0</v>
      </c>
      <c r="K96" s="47"/>
    </row>
    <row r="97" spans="1:11" ht="12.75">
      <c r="A97" s="9"/>
      <c r="B97" s="10"/>
      <c r="C97" s="10"/>
      <c r="D97" s="30" t="s">
        <v>100</v>
      </c>
      <c r="E97" s="18" t="s">
        <v>101</v>
      </c>
      <c r="F97" s="18"/>
      <c r="G97" s="22"/>
      <c r="H97" s="347">
        <v>89</v>
      </c>
      <c r="I97" s="336">
        <v>89</v>
      </c>
      <c r="J97" s="282">
        <f t="shared" si="3"/>
        <v>100</v>
      </c>
      <c r="K97" s="47">
        <v>1696</v>
      </c>
    </row>
    <row r="98" spans="1:11" ht="12.75">
      <c r="A98" s="9"/>
      <c r="B98" s="10"/>
      <c r="C98" s="10"/>
      <c r="D98" s="30" t="s">
        <v>404</v>
      </c>
      <c r="E98" s="18" t="s">
        <v>412</v>
      </c>
      <c r="F98" s="18"/>
      <c r="G98" s="22">
        <v>1949</v>
      </c>
      <c r="H98" s="347">
        <v>1949</v>
      </c>
      <c r="I98" s="336">
        <v>1336</v>
      </c>
      <c r="J98" s="282">
        <f t="shared" si="3"/>
        <v>68.5479733196511</v>
      </c>
      <c r="K98" s="47">
        <v>1864</v>
      </c>
    </row>
    <row r="99" spans="1:11" ht="12.75">
      <c r="A99" s="9"/>
      <c r="B99" s="10"/>
      <c r="C99" s="10"/>
      <c r="D99" s="30" t="s">
        <v>405</v>
      </c>
      <c r="E99" s="18" t="s">
        <v>413</v>
      </c>
      <c r="F99" s="18"/>
      <c r="G99" s="22">
        <v>36444</v>
      </c>
      <c r="H99" s="347">
        <v>38259</v>
      </c>
      <c r="I99" s="336">
        <v>28079</v>
      </c>
      <c r="J99" s="282">
        <f t="shared" si="3"/>
        <v>73.39188164876238</v>
      </c>
      <c r="K99" s="47">
        <v>39537</v>
      </c>
    </row>
    <row r="100" spans="1:11" ht="12.75">
      <c r="A100" s="9"/>
      <c r="B100" s="10"/>
      <c r="C100" s="10"/>
      <c r="D100" s="30" t="s">
        <v>406</v>
      </c>
      <c r="E100" s="18" t="s">
        <v>414</v>
      </c>
      <c r="F100" s="18"/>
      <c r="G100" s="22">
        <v>3120</v>
      </c>
      <c r="H100" s="347">
        <v>3720</v>
      </c>
      <c r="I100" s="336">
        <v>1393</v>
      </c>
      <c r="J100" s="282">
        <f t="shared" si="3"/>
        <v>37.446236559139784</v>
      </c>
      <c r="K100" s="47">
        <v>2786</v>
      </c>
    </row>
    <row r="101" spans="1:11" ht="12.75">
      <c r="A101" s="9"/>
      <c r="B101" s="10"/>
      <c r="C101" s="10"/>
      <c r="D101" s="30" t="s">
        <v>407</v>
      </c>
      <c r="E101" s="18" t="s">
        <v>415</v>
      </c>
      <c r="F101" s="18"/>
      <c r="G101" s="22">
        <v>38162</v>
      </c>
      <c r="H101" s="347">
        <v>0</v>
      </c>
      <c r="I101" s="336">
        <v>0</v>
      </c>
      <c r="J101" s="282">
        <v>0</v>
      </c>
      <c r="K101" s="47"/>
    </row>
    <row r="102" spans="1:11" ht="12.75">
      <c r="A102" s="9"/>
      <c r="B102" s="10"/>
      <c r="C102" s="10"/>
      <c r="D102" s="30" t="s">
        <v>408</v>
      </c>
      <c r="E102" s="18" t="s">
        <v>416</v>
      </c>
      <c r="F102" s="18"/>
      <c r="G102" s="22">
        <v>7042</v>
      </c>
      <c r="H102" s="347">
        <v>7042</v>
      </c>
      <c r="I102" s="336">
        <v>7042</v>
      </c>
      <c r="J102" s="282">
        <f t="shared" si="3"/>
        <v>100</v>
      </c>
      <c r="K102" s="47">
        <v>7042</v>
      </c>
    </row>
    <row r="103" spans="1:11" ht="12.75">
      <c r="A103" s="9"/>
      <c r="B103" s="10"/>
      <c r="C103" s="10"/>
      <c r="D103" s="30" t="s">
        <v>409</v>
      </c>
      <c r="E103" s="18" t="s">
        <v>498</v>
      </c>
      <c r="F103" s="18"/>
      <c r="G103" s="22">
        <v>2000</v>
      </c>
      <c r="H103" s="347">
        <v>9354</v>
      </c>
      <c r="I103" s="336">
        <v>1350</v>
      </c>
      <c r="J103" s="282">
        <f t="shared" si="3"/>
        <v>14.432328415651059</v>
      </c>
      <c r="K103" s="47">
        <v>1350</v>
      </c>
    </row>
    <row r="104" spans="1:11" ht="12.75">
      <c r="A104" s="9"/>
      <c r="B104" s="10"/>
      <c r="C104" s="10"/>
      <c r="D104" s="30" t="s">
        <v>410</v>
      </c>
      <c r="E104" s="18" t="s">
        <v>417</v>
      </c>
      <c r="F104" s="18"/>
      <c r="G104" s="22">
        <v>45825</v>
      </c>
      <c r="H104" s="347">
        <v>0</v>
      </c>
      <c r="I104" s="336">
        <v>0</v>
      </c>
      <c r="J104" s="282">
        <v>0</v>
      </c>
      <c r="K104" s="47"/>
    </row>
    <row r="105" spans="1:11" ht="12.75">
      <c r="A105" s="9"/>
      <c r="B105" s="10"/>
      <c r="C105" s="10"/>
      <c r="D105" s="30" t="s">
        <v>411</v>
      </c>
      <c r="E105" s="18" t="s">
        <v>366</v>
      </c>
      <c r="F105" s="18"/>
      <c r="G105" s="22">
        <v>1412</v>
      </c>
      <c r="H105" s="347">
        <v>3035</v>
      </c>
      <c r="I105" s="336">
        <v>3034</v>
      </c>
      <c r="J105" s="282">
        <f t="shared" si="3"/>
        <v>99.9670510708402</v>
      </c>
      <c r="K105" s="47">
        <v>3034</v>
      </c>
    </row>
    <row r="106" spans="1:11" ht="12.75">
      <c r="A106" s="9"/>
      <c r="B106" s="10"/>
      <c r="C106" s="10"/>
      <c r="D106" s="30" t="s">
        <v>433</v>
      </c>
      <c r="E106" s="18" t="s">
        <v>436</v>
      </c>
      <c r="F106" s="18"/>
      <c r="G106" s="22"/>
      <c r="H106" s="347">
        <v>3000</v>
      </c>
      <c r="I106" s="336">
        <v>2961</v>
      </c>
      <c r="J106" s="282">
        <v>0</v>
      </c>
      <c r="K106" s="47">
        <v>2959</v>
      </c>
    </row>
    <row r="107" spans="1:11" ht="12.75">
      <c r="A107" s="9"/>
      <c r="B107" s="10"/>
      <c r="C107" s="16" t="s">
        <v>16</v>
      </c>
      <c r="D107" s="17" t="s">
        <v>102</v>
      </c>
      <c r="E107" s="24"/>
      <c r="F107" s="18"/>
      <c r="G107" s="19">
        <v>93940</v>
      </c>
      <c r="H107" s="346">
        <f>SUM(H108:H109)</f>
        <v>124848</v>
      </c>
      <c r="I107" s="335">
        <f>SUM(I108)</f>
        <v>0</v>
      </c>
      <c r="J107" s="281">
        <f t="shared" si="3"/>
        <v>0</v>
      </c>
      <c r="K107" s="71">
        <f>SUM(K108)</f>
        <v>93940</v>
      </c>
    </row>
    <row r="108" spans="1:11" ht="12.75">
      <c r="A108" s="9"/>
      <c r="B108" s="10"/>
      <c r="C108" s="10"/>
      <c r="D108" s="54" t="s">
        <v>174</v>
      </c>
      <c r="E108" s="21" t="s">
        <v>103</v>
      </c>
      <c r="F108" s="31"/>
      <c r="G108" s="22">
        <v>93940</v>
      </c>
      <c r="H108" s="347">
        <v>93940</v>
      </c>
      <c r="I108" s="336">
        <v>0</v>
      </c>
      <c r="J108" s="282">
        <f t="shared" si="3"/>
        <v>0</v>
      </c>
      <c r="K108" s="47">
        <v>93940</v>
      </c>
    </row>
    <row r="109" spans="1:11" ht="12.75">
      <c r="A109" s="9"/>
      <c r="B109" s="10"/>
      <c r="C109" s="10"/>
      <c r="D109" s="54" t="s">
        <v>26</v>
      </c>
      <c r="E109" s="21" t="s">
        <v>501</v>
      </c>
      <c r="F109" s="31"/>
      <c r="G109" s="47"/>
      <c r="H109" s="388">
        <v>30908</v>
      </c>
      <c r="I109" s="389"/>
      <c r="J109" s="284"/>
      <c r="K109" s="390"/>
    </row>
    <row r="110" spans="1:11" ht="13.5" thickBot="1">
      <c r="A110" s="26"/>
      <c r="B110" s="27"/>
      <c r="C110" s="27"/>
      <c r="D110" s="35"/>
      <c r="E110" s="27"/>
      <c r="F110" s="27"/>
      <c r="G110" s="86"/>
      <c r="H110" s="348"/>
      <c r="I110" s="337"/>
      <c r="J110" s="283"/>
      <c r="K110" s="102"/>
    </row>
    <row r="111" spans="1:11" ht="13.5" thickBot="1">
      <c r="A111" s="12"/>
      <c r="B111" s="29" t="s">
        <v>104</v>
      </c>
      <c r="C111" s="13" t="s">
        <v>105</v>
      </c>
      <c r="D111" s="14"/>
      <c r="E111" s="14"/>
      <c r="F111" s="14"/>
      <c r="G111" s="15">
        <v>2467</v>
      </c>
      <c r="H111" s="345">
        <f>SUM(H114)</f>
        <v>2467</v>
      </c>
      <c r="I111" s="334">
        <f>SUM(I112,I114)</f>
        <v>3333</v>
      </c>
      <c r="J111" s="280">
        <f>I111/H111*100</f>
        <v>135.10336441021485</v>
      </c>
      <c r="K111" s="15">
        <f>SUM(K112,K114)</f>
        <v>3333</v>
      </c>
    </row>
    <row r="112" spans="1:11" s="103" customFormat="1" ht="12.75">
      <c r="A112" s="38"/>
      <c r="B112" s="39"/>
      <c r="C112" s="39" t="s">
        <v>6</v>
      </c>
      <c r="D112" s="40" t="s">
        <v>106</v>
      </c>
      <c r="E112" s="40"/>
      <c r="F112" s="41"/>
      <c r="G112" s="19"/>
      <c r="H112" s="346"/>
      <c r="I112" s="335"/>
      <c r="J112" s="285"/>
      <c r="K112" s="71"/>
    </row>
    <row r="113" spans="1:11" s="103" customFormat="1" ht="12.75">
      <c r="A113" s="42"/>
      <c r="B113" s="43"/>
      <c r="C113" s="43"/>
      <c r="D113" s="44"/>
      <c r="E113" s="44"/>
      <c r="F113" s="44"/>
      <c r="G113" s="22"/>
      <c r="H113" s="346"/>
      <c r="I113" s="335"/>
      <c r="J113" s="281"/>
      <c r="K113" s="71"/>
    </row>
    <row r="114" spans="1:11" ht="12.75">
      <c r="A114" s="9"/>
      <c r="B114" s="10"/>
      <c r="C114" s="16" t="s">
        <v>16</v>
      </c>
      <c r="D114" s="17" t="s">
        <v>107</v>
      </c>
      <c r="E114" s="18"/>
      <c r="F114" s="18"/>
      <c r="G114" s="19">
        <v>2467</v>
      </c>
      <c r="H114" s="346">
        <f>SUM(H115)</f>
        <v>2467</v>
      </c>
      <c r="I114" s="335">
        <f>SUM(I115)</f>
        <v>3333</v>
      </c>
      <c r="J114" s="281">
        <f>I114/H114*100</f>
        <v>135.10336441021485</v>
      </c>
      <c r="K114" s="71">
        <f>SUM(K115)</f>
        <v>3333</v>
      </c>
    </row>
    <row r="115" spans="1:11" ht="12.75">
      <c r="A115" s="9"/>
      <c r="B115" s="10"/>
      <c r="C115" s="10"/>
      <c r="D115" s="30" t="s">
        <v>6</v>
      </c>
      <c r="E115" s="21" t="s">
        <v>60</v>
      </c>
      <c r="F115" s="21"/>
      <c r="G115" s="22">
        <v>2467</v>
      </c>
      <c r="H115" s="347">
        <v>2467</v>
      </c>
      <c r="I115" s="336">
        <v>3333</v>
      </c>
      <c r="J115" s="282">
        <f>I115/H115*100</f>
        <v>135.10336441021485</v>
      </c>
      <c r="K115" s="47">
        <v>3333</v>
      </c>
    </row>
    <row r="116" spans="1:11" ht="13.5" thickBot="1">
      <c r="A116" s="26"/>
      <c r="B116" s="27"/>
      <c r="C116" s="27"/>
      <c r="D116" s="35"/>
      <c r="E116" s="27"/>
      <c r="F116" s="27"/>
      <c r="G116" s="28"/>
      <c r="H116" s="347"/>
      <c r="I116" s="336"/>
      <c r="J116" s="284"/>
      <c r="K116" s="47"/>
    </row>
    <row r="117" spans="1:11" ht="15.75" customHeight="1" thickBot="1">
      <c r="A117" s="12"/>
      <c r="B117" s="29" t="s">
        <v>108</v>
      </c>
      <c r="C117" s="719" t="s">
        <v>109</v>
      </c>
      <c r="D117" s="719"/>
      <c r="E117" s="719"/>
      <c r="F117" s="719"/>
      <c r="G117" s="15">
        <v>1004121</v>
      </c>
      <c r="H117" s="345">
        <f>SUM(H118:H119)</f>
        <v>1004121</v>
      </c>
      <c r="I117" s="334">
        <f>SUM(I118:I119)</f>
        <v>1003332</v>
      </c>
      <c r="J117" s="280">
        <f>I117/H117*100</f>
        <v>99.92142381246882</v>
      </c>
      <c r="K117" s="15">
        <f>SUM(K118:K119)</f>
        <v>1004300</v>
      </c>
    </row>
    <row r="118" spans="1:11" ht="12.75">
      <c r="A118" s="9"/>
      <c r="B118" s="10"/>
      <c r="C118" s="30" t="s">
        <v>6</v>
      </c>
      <c r="D118" s="45" t="s">
        <v>110</v>
      </c>
      <c r="E118" s="18"/>
      <c r="F118" s="18"/>
      <c r="G118" s="46">
        <v>4121</v>
      </c>
      <c r="H118" s="347">
        <v>4121</v>
      </c>
      <c r="I118" s="336">
        <v>3332</v>
      </c>
      <c r="J118" s="282">
        <f>I118/H118*100</f>
        <v>80.8541616112594</v>
      </c>
      <c r="K118" s="47">
        <v>4300</v>
      </c>
    </row>
    <row r="119" spans="1:11" ht="12.75">
      <c r="A119" s="9"/>
      <c r="B119" s="10"/>
      <c r="C119" s="30" t="s">
        <v>16</v>
      </c>
      <c r="D119" s="21" t="s">
        <v>111</v>
      </c>
      <c r="E119" s="21"/>
      <c r="F119" s="21"/>
      <c r="G119" s="47">
        <v>1000000</v>
      </c>
      <c r="H119" s="347">
        <v>1000000</v>
      </c>
      <c r="I119" s="336">
        <v>1000000</v>
      </c>
      <c r="J119" s="282">
        <f>I119/H119*100</f>
        <v>100</v>
      </c>
      <c r="K119" s="47">
        <v>1000000</v>
      </c>
    </row>
    <row r="120" spans="1:11" ht="13.5" thickBot="1">
      <c r="A120" s="9"/>
      <c r="B120" s="10"/>
      <c r="C120" s="30"/>
      <c r="D120" s="27"/>
      <c r="E120" s="10"/>
      <c r="F120" s="10"/>
      <c r="G120" s="37"/>
      <c r="H120" s="347"/>
      <c r="I120" s="336"/>
      <c r="J120" s="284"/>
      <c r="K120" s="47"/>
    </row>
    <row r="121" spans="1:11" ht="15.75" customHeight="1" thickBot="1">
      <c r="A121" s="12"/>
      <c r="B121" s="29" t="s">
        <v>112</v>
      </c>
      <c r="C121" s="719" t="s">
        <v>113</v>
      </c>
      <c r="D121" s="719"/>
      <c r="E121" s="719"/>
      <c r="F121" s="719"/>
      <c r="G121" s="15">
        <v>217266</v>
      </c>
      <c r="H121" s="345">
        <f>SUM(H122:H123)</f>
        <v>82968</v>
      </c>
      <c r="I121" s="334">
        <f>SUM(I122:I123)</f>
        <v>82968</v>
      </c>
      <c r="J121" s="280">
        <f>I121/H121*100</f>
        <v>100</v>
      </c>
      <c r="K121" s="15">
        <f>SUM(K122:K123)</f>
        <v>82968</v>
      </c>
    </row>
    <row r="122" spans="1:11" ht="12.75">
      <c r="A122" s="9"/>
      <c r="B122" s="10"/>
      <c r="C122" s="30" t="s">
        <v>6</v>
      </c>
      <c r="D122" s="18" t="s">
        <v>114</v>
      </c>
      <c r="E122" s="18"/>
      <c r="F122" s="18"/>
      <c r="G122" s="22">
        <v>134298</v>
      </c>
      <c r="H122" s="347"/>
      <c r="I122" s="336">
        <v>0</v>
      </c>
      <c r="J122" s="282" t="e">
        <f>I122/H122*100</f>
        <v>#DIV/0!</v>
      </c>
      <c r="K122" s="47"/>
    </row>
    <row r="123" spans="1:11" ht="12.75">
      <c r="A123" s="9"/>
      <c r="B123" s="10"/>
      <c r="C123" s="30" t="s">
        <v>16</v>
      </c>
      <c r="D123" s="21" t="s">
        <v>115</v>
      </c>
      <c r="E123" s="21"/>
      <c r="F123" s="21"/>
      <c r="G123" s="22">
        <v>82968</v>
      </c>
      <c r="H123" s="347">
        <v>82968</v>
      </c>
      <c r="I123" s="336">
        <v>82968</v>
      </c>
      <c r="J123" s="282">
        <f>I123/H123*100</f>
        <v>100</v>
      </c>
      <c r="K123" s="47">
        <v>82968</v>
      </c>
    </row>
    <row r="124" spans="1:11" ht="13.5" thickBot="1">
      <c r="A124" s="9"/>
      <c r="B124" s="10"/>
      <c r="C124" s="10"/>
      <c r="D124" s="10"/>
      <c r="E124" s="10"/>
      <c r="F124" s="10"/>
      <c r="G124" s="22"/>
      <c r="H124" s="347"/>
      <c r="I124" s="336"/>
      <c r="J124" s="284"/>
      <c r="K124" s="47"/>
    </row>
    <row r="125" spans="1:11" s="103" customFormat="1" ht="15.75" customHeight="1" thickBot="1">
      <c r="A125" s="48"/>
      <c r="B125" s="29" t="s">
        <v>116</v>
      </c>
      <c r="C125" s="719" t="s">
        <v>117</v>
      </c>
      <c r="D125" s="719"/>
      <c r="E125" s="719"/>
      <c r="F125" s="719"/>
      <c r="G125" s="15">
        <v>437679</v>
      </c>
      <c r="H125" s="345">
        <f>SUM(H126)</f>
        <v>552538</v>
      </c>
      <c r="I125" s="334">
        <f>SUM(I126)</f>
        <v>552538</v>
      </c>
      <c r="J125" s="280">
        <f>I125/H125*100</f>
        <v>100</v>
      </c>
      <c r="K125" s="15">
        <f>SUM(K126)</f>
        <v>552538</v>
      </c>
    </row>
    <row r="126" spans="1:11" s="103" customFormat="1" ht="12.75">
      <c r="A126" s="49"/>
      <c r="B126" s="50"/>
      <c r="C126" s="16" t="s">
        <v>6</v>
      </c>
      <c r="D126" s="17" t="s">
        <v>118</v>
      </c>
      <c r="E126" s="17"/>
      <c r="F126" s="17"/>
      <c r="G126" s="19">
        <v>437679</v>
      </c>
      <c r="H126" s="346">
        <f>SUM(H127:H129)</f>
        <v>552538</v>
      </c>
      <c r="I126" s="335">
        <f>SUM(I127:I129)</f>
        <v>552538</v>
      </c>
      <c r="J126" s="281">
        <f>I126/H126*100</f>
        <v>100</v>
      </c>
      <c r="K126" s="71">
        <f>SUM(K127:K129)</f>
        <v>552538</v>
      </c>
    </row>
    <row r="127" spans="1:11" ht="12.75">
      <c r="A127" s="9"/>
      <c r="B127" s="10"/>
      <c r="C127" s="10"/>
      <c r="D127" s="23" t="s">
        <v>119</v>
      </c>
      <c r="E127" s="18" t="s">
        <v>120</v>
      </c>
      <c r="F127" s="18"/>
      <c r="G127" s="22">
        <v>192049</v>
      </c>
      <c r="H127" s="347">
        <v>280856</v>
      </c>
      <c r="I127" s="336">
        <v>280856</v>
      </c>
      <c r="J127" s="282">
        <f>I127/H127*100</f>
        <v>100</v>
      </c>
      <c r="K127" s="47">
        <v>280856</v>
      </c>
    </row>
    <row r="128" spans="1:11" ht="12.75">
      <c r="A128" s="9"/>
      <c r="B128" s="10"/>
      <c r="C128" s="10"/>
      <c r="D128" s="23" t="s">
        <v>10</v>
      </c>
      <c r="E128" s="21" t="s">
        <v>121</v>
      </c>
      <c r="F128" s="21"/>
      <c r="G128" s="22">
        <v>230630</v>
      </c>
      <c r="H128" s="347">
        <v>230630</v>
      </c>
      <c r="I128" s="336">
        <v>230630</v>
      </c>
      <c r="J128" s="282">
        <f>I128/H128*100</f>
        <v>100</v>
      </c>
      <c r="K128" s="47">
        <v>230630</v>
      </c>
    </row>
    <row r="129" spans="1:11" ht="12.75">
      <c r="A129" s="9"/>
      <c r="B129" s="10"/>
      <c r="C129" s="10"/>
      <c r="D129" s="20" t="s">
        <v>12</v>
      </c>
      <c r="E129" s="18" t="s">
        <v>122</v>
      </c>
      <c r="F129" s="31"/>
      <c r="G129" s="22">
        <v>15000</v>
      </c>
      <c r="H129" s="347">
        <v>41052</v>
      </c>
      <c r="I129" s="336">
        <v>41052</v>
      </c>
      <c r="J129" s="282">
        <f>I129/H129*100</f>
        <v>100</v>
      </c>
      <c r="K129" s="47">
        <v>41052</v>
      </c>
    </row>
    <row r="130" spans="1:11" ht="13.5" thickBot="1">
      <c r="A130" s="26"/>
      <c r="B130" s="27"/>
      <c r="C130" s="27"/>
      <c r="D130" s="51"/>
      <c r="E130" s="27"/>
      <c r="F130" s="27"/>
      <c r="G130" s="37"/>
      <c r="H130" s="348"/>
      <c r="I130" s="337"/>
      <c r="J130" s="283"/>
      <c r="K130" s="102"/>
    </row>
    <row r="131" spans="1:11" ht="13.5" thickBot="1">
      <c r="A131" s="703" t="s">
        <v>123</v>
      </c>
      <c r="B131" s="704"/>
      <c r="C131" s="704"/>
      <c r="D131" s="704"/>
      <c r="E131" s="704"/>
      <c r="F131" s="704"/>
      <c r="G131" s="15">
        <v>2166</v>
      </c>
      <c r="H131" s="345">
        <f>SUM(H133,H136,H139)</f>
        <v>2166</v>
      </c>
      <c r="I131" s="334">
        <f>SUM(I133,I136,I139,I143)</f>
        <v>2166</v>
      </c>
      <c r="J131" s="280">
        <f>I131/H131*100</f>
        <v>100</v>
      </c>
      <c r="K131" s="15">
        <f>SUM(K133,K136,K139,K143)</f>
        <v>2166</v>
      </c>
    </row>
    <row r="132" spans="1:11" ht="12.75">
      <c r="A132" s="9"/>
      <c r="B132" s="50"/>
      <c r="C132" s="10"/>
      <c r="D132" s="10"/>
      <c r="E132" s="10"/>
      <c r="F132" s="10"/>
      <c r="G132" s="19"/>
      <c r="H132" s="347"/>
      <c r="I132" s="336"/>
      <c r="J132" s="286"/>
      <c r="K132" s="47"/>
    </row>
    <row r="133" spans="1:11" s="103" customFormat="1" ht="12.75">
      <c r="A133" s="49"/>
      <c r="B133" s="16" t="s">
        <v>124</v>
      </c>
      <c r="C133" s="17" t="s">
        <v>125</v>
      </c>
      <c r="D133" s="17"/>
      <c r="E133" s="17"/>
      <c r="F133" s="17"/>
      <c r="G133" s="19">
        <v>0</v>
      </c>
      <c r="H133" s="346"/>
      <c r="I133" s="335"/>
      <c r="J133" s="281"/>
      <c r="K133" s="71"/>
    </row>
    <row r="134" spans="1:11" ht="12.75">
      <c r="A134" s="9"/>
      <c r="B134" s="10"/>
      <c r="C134" s="30" t="s">
        <v>6</v>
      </c>
      <c r="D134" s="21" t="s">
        <v>126</v>
      </c>
      <c r="E134" s="21"/>
      <c r="F134" s="21"/>
      <c r="G134" s="22"/>
      <c r="H134" s="347"/>
      <c r="I134" s="335"/>
      <c r="J134" s="281"/>
      <c r="K134" s="71"/>
    </row>
    <row r="135" spans="1:11" ht="12.75">
      <c r="A135" s="9"/>
      <c r="B135" s="10"/>
      <c r="C135" s="30"/>
      <c r="D135" s="52"/>
      <c r="E135" s="52"/>
      <c r="F135" s="52"/>
      <c r="G135" s="19"/>
      <c r="H135" s="347"/>
      <c r="I135" s="335"/>
      <c r="J135" s="281"/>
      <c r="K135" s="71"/>
    </row>
    <row r="136" spans="1:11" s="103" customFormat="1" ht="12.75">
      <c r="A136" s="49"/>
      <c r="B136" s="16" t="s">
        <v>104</v>
      </c>
      <c r="C136" s="53" t="s">
        <v>105</v>
      </c>
      <c r="D136" s="17"/>
      <c r="E136" s="17"/>
      <c r="F136" s="17"/>
      <c r="G136" s="19">
        <v>0</v>
      </c>
      <c r="H136" s="346"/>
      <c r="I136" s="335"/>
      <c r="J136" s="281"/>
      <c r="K136" s="71"/>
    </row>
    <row r="137" spans="1:11" ht="12.75">
      <c r="A137" s="9"/>
      <c r="B137" s="10"/>
      <c r="C137" s="30" t="s">
        <v>6</v>
      </c>
      <c r="D137" s="21" t="s">
        <v>127</v>
      </c>
      <c r="E137" s="21"/>
      <c r="F137" s="21"/>
      <c r="G137" s="22"/>
      <c r="H137" s="347"/>
      <c r="I137" s="335"/>
      <c r="J137" s="281"/>
      <c r="K137" s="71"/>
    </row>
    <row r="138" spans="1:11" ht="12.75">
      <c r="A138" s="9"/>
      <c r="B138" s="10"/>
      <c r="C138" s="10"/>
      <c r="D138" s="10"/>
      <c r="E138" s="10"/>
      <c r="F138" s="10"/>
      <c r="G138" s="19"/>
      <c r="H138" s="347"/>
      <c r="I138" s="335"/>
      <c r="J138" s="281"/>
      <c r="K138" s="71"/>
    </row>
    <row r="139" spans="1:11" s="103" customFormat="1" ht="12.75">
      <c r="A139" s="49"/>
      <c r="B139" s="16" t="s">
        <v>116</v>
      </c>
      <c r="C139" s="17" t="s">
        <v>117</v>
      </c>
      <c r="D139" s="17"/>
      <c r="E139" s="17"/>
      <c r="F139" s="17"/>
      <c r="G139" s="19">
        <v>2166</v>
      </c>
      <c r="H139" s="346">
        <f>SUM(H140:H141)</f>
        <v>2166</v>
      </c>
      <c r="I139" s="335">
        <f>SUM(I140:I141)</f>
        <v>2166</v>
      </c>
      <c r="J139" s="281">
        <f>I139/H139*100</f>
        <v>100</v>
      </c>
      <c r="K139" s="71">
        <f>SUM(K140:K141)</f>
        <v>2166</v>
      </c>
    </row>
    <row r="140" spans="1:11" ht="12.75">
      <c r="A140" s="9"/>
      <c r="B140" s="10"/>
      <c r="C140" s="54" t="s">
        <v>119</v>
      </c>
      <c r="D140" s="18" t="s">
        <v>120</v>
      </c>
      <c r="E140" s="18"/>
      <c r="F140" s="18"/>
      <c r="G140" s="22">
        <v>1951</v>
      </c>
      <c r="H140" s="347">
        <v>1951</v>
      </c>
      <c r="I140" s="336">
        <v>1951</v>
      </c>
      <c r="J140" s="282">
        <f>I140/H140*100</f>
        <v>100</v>
      </c>
      <c r="K140" s="47">
        <v>1951</v>
      </c>
    </row>
    <row r="141" spans="1:11" ht="12.75">
      <c r="A141" s="9"/>
      <c r="B141" s="10"/>
      <c r="C141" s="54" t="s">
        <v>10</v>
      </c>
      <c r="D141" s="21" t="s">
        <v>121</v>
      </c>
      <c r="E141" s="21"/>
      <c r="F141" s="31"/>
      <c r="G141" s="22">
        <v>215</v>
      </c>
      <c r="H141" s="347">
        <v>215</v>
      </c>
      <c r="I141" s="336">
        <v>215</v>
      </c>
      <c r="J141" s="282">
        <f>I141/H141*100</f>
        <v>100</v>
      </c>
      <c r="K141" s="47">
        <v>215</v>
      </c>
    </row>
    <row r="142" spans="1:11" ht="12.75">
      <c r="A142" s="9"/>
      <c r="B142" s="10"/>
      <c r="C142" s="30"/>
      <c r="D142" s="10"/>
      <c r="E142" s="10"/>
      <c r="F142" s="10"/>
      <c r="G142" s="71"/>
      <c r="H142" s="347"/>
      <c r="I142" s="336"/>
      <c r="J142" s="282"/>
      <c r="K142" s="47"/>
    </row>
    <row r="143" spans="1:11" s="103" customFormat="1" ht="12.75">
      <c r="A143" s="49"/>
      <c r="B143" s="50" t="s">
        <v>128</v>
      </c>
      <c r="C143" s="53" t="s">
        <v>129</v>
      </c>
      <c r="D143" s="50"/>
      <c r="E143" s="50"/>
      <c r="F143" s="50"/>
      <c r="G143" s="55"/>
      <c r="H143" s="346"/>
      <c r="I143" s="335"/>
      <c r="J143" s="281"/>
      <c r="K143" s="71"/>
    </row>
    <row r="144" spans="1:11" ht="13.5" thickBot="1">
      <c r="A144" s="56"/>
      <c r="B144" s="36"/>
      <c r="C144" s="36"/>
      <c r="D144" s="36"/>
      <c r="E144" s="36"/>
      <c r="F144" s="57"/>
      <c r="G144" s="28"/>
      <c r="H144" s="348"/>
      <c r="I144" s="337"/>
      <c r="J144" s="283"/>
      <c r="K144" s="102"/>
    </row>
    <row r="145" spans="1:11" ht="13.5" thickBot="1">
      <c r="A145" s="703" t="s">
        <v>130</v>
      </c>
      <c r="B145" s="704"/>
      <c r="C145" s="704"/>
      <c r="D145" s="704"/>
      <c r="E145" s="704"/>
      <c r="F145" s="705"/>
      <c r="G145" s="15">
        <v>1034</v>
      </c>
      <c r="H145" s="345">
        <f>SUM(H147,H150,H152,H155,H158)</f>
        <v>2108</v>
      </c>
      <c r="I145" s="334">
        <f>SUM(I147,I150,I155,I158)</f>
        <v>2108</v>
      </c>
      <c r="J145" s="280">
        <f>I145/H145*100</f>
        <v>100</v>
      </c>
      <c r="K145" s="15">
        <f>SUM(K147,K150,K155,K158)</f>
        <v>2144</v>
      </c>
    </row>
    <row r="146" spans="1:11" ht="12.75">
      <c r="A146" s="9"/>
      <c r="B146" s="50"/>
      <c r="C146" s="10"/>
      <c r="D146" s="10"/>
      <c r="E146" s="10"/>
      <c r="F146" s="10"/>
      <c r="G146" s="19"/>
      <c r="H146" s="347"/>
      <c r="I146" s="336"/>
      <c r="J146" s="282"/>
      <c r="K146" s="47"/>
    </row>
    <row r="147" spans="1:11" s="103" customFormat="1" ht="12.75">
      <c r="A147" s="49"/>
      <c r="B147" s="16" t="s">
        <v>124</v>
      </c>
      <c r="C147" s="17" t="s">
        <v>125</v>
      </c>
      <c r="D147" s="17"/>
      <c r="E147" s="17"/>
      <c r="F147" s="17"/>
      <c r="G147" s="19">
        <v>150</v>
      </c>
      <c r="H147" s="346">
        <f>SUM(H148)</f>
        <v>574</v>
      </c>
      <c r="I147" s="335">
        <f>SUM(I148)</f>
        <v>574</v>
      </c>
      <c r="J147" s="281">
        <f>I147/H147*100</f>
        <v>100</v>
      </c>
      <c r="K147" s="71">
        <f>SUM(K148)</f>
        <v>610</v>
      </c>
    </row>
    <row r="148" spans="1:11" ht="12.75">
      <c r="A148" s="9"/>
      <c r="B148" s="10"/>
      <c r="C148" s="30" t="s">
        <v>6</v>
      </c>
      <c r="D148" s="21" t="s">
        <v>126</v>
      </c>
      <c r="E148" s="21"/>
      <c r="F148" s="21"/>
      <c r="G148" s="22">
        <v>150</v>
      </c>
      <c r="H148" s="347">
        <v>574</v>
      </c>
      <c r="I148" s="336">
        <v>574</v>
      </c>
      <c r="J148" s="282">
        <f>I148/H148*100</f>
        <v>100</v>
      </c>
      <c r="K148" s="47">
        <v>610</v>
      </c>
    </row>
    <row r="149" spans="1:11" ht="12.75">
      <c r="A149" s="9"/>
      <c r="B149" s="10"/>
      <c r="C149" s="30"/>
      <c r="D149" s="52"/>
      <c r="E149" s="52"/>
      <c r="F149" s="52"/>
      <c r="G149" s="19"/>
      <c r="H149" s="347"/>
      <c r="I149" s="335"/>
      <c r="J149" s="281"/>
      <c r="K149" s="71"/>
    </row>
    <row r="150" spans="1:11" ht="12.75">
      <c r="A150" s="9"/>
      <c r="B150" s="16" t="s">
        <v>88</v>
      </c>
      <c r="C150" s="58" t="s">
        <v>131</v>
      </c>
      <c r="D150" s="18"/>
      <c r="E150" s="18"/>
      <c r="F150" s="59"/>
      <c r="G150" s="19">
        <v>100</v>
      </c>
      <c r="H150" s="346">
        <v>750</v>
      </c>
      <c r="I150" s="335">
        <v>750</v>
      </c>
      <c r="J150" s="281">
        <f>I150/H150*100</f>
        <v>100</v>
      </c>
      <c r="K150" s="71">
        <v>750</v>
      </c>
    </row>
    <row r="151" spans="1:11" ht="12.75">
      <c r="A151" s="9"/>
      <c r="B151" s="10"/>
      <c r="C151" s="30"/>
      <c r="D151" s="10"/>
      <c r="E151" s="10"/>
      <c r="F151" s="10"/>
      <c r="G151" s="19"/>
      <c r="H151" s="347"/>
      <c r="I151" s="335"/>
      <c r="J151" s="281"/>
      <c r="K151" s="71"/>
    </row>
    <row r="152" spans="1:11" s="103" customFormat="1" ht="12.75">
      <c r="A152" s="49"/>
      <c r="B152" s="16" t="s">
        <v>104</v>
      </c>
      <c r="C152" s="53" t="s">
        <v>105</v>
      </c>
      <c r="D152" s="17"/>
      <c r="E152" s="17"/>
      <c r="F152" s="17"/>
      <c r="G152" s="19">
        <v>0</v>
      </c>
      <c r="H152" s="346">
        <v>0</v>
      </c>
      <c r="I152" s="335"/>
      <c r="J152" s="281"/>
      <c r="K152" s="71"/>
    </row>
    <row r="153" spans="1:11" ht="12.75">
      <c r="A153" s="9"/>
      <c r="B153" s="10"/>
      <c r="C153" s="30" t="s">
        <v>6</v>
      </c>
      <c r="D153" s="21" t="s">
        <v>127</v>
      </c>
      <c r="E153" s="21"/>
      <c r="F153" s="21"/>
      <c r="G153" s="22"/>
      <c r="H153" s="347"/>
      <c r="I153" s="335"/>
      <c r="J153" s="281"/>
      <c r="K153" s="71"/>
    </row>
    <row r="154" spans="1:11" ht="12.75">
      <c r="A154" s="9"/>
      <c r="B154" s="10"/>
      <c r="C154" s="10"/>
      <c r="D154" s="10"/>
      <c r="E154" s="10"/>
      <c r="F154" s="10"/>
      <c r="G154" s="19"/>
      <c r="H154" s="347"/>
      <c r="I154" s="335"/>
      <c r="J154" s="281"/>
      <c r="K154" s="71"/>
    </row>
    <row r="155" spans="1:11" s="103" customFormat="1" ht="12.75">
      <c r="A155" s="49"/>
      <c r="B155" s="16" t="s">
        <v>116</v>
      </c>
      <c r="C155" s="17" t="s">
        <v>117</v>
      </c>
      <c r="D155" s="17"/>
      <c r="E155" s="17"/>
      <c r="F155" s="17"/>
      <c r="G155" s="19">
        <v>184</v>
      </c>
      <c r="H155" s="346">
        <f>SUM(H156)</f>
        <v>184</v>
      </c>
      <c r="I155" s="335">
        <f>SUM(I156)</f>
        <v>184</v>
      </c>
      <c r="J155" s="281">
        <f>I155/H155*100</f>
        <v>100</v>
      </c>
      <c r="K155" s="71">
        <f>SUM(K156)</f>
        <v>184</v>
      </c>
    </row>
    <row r="156" spans="1:11" ht="12.75">
      <c r="A156" s="9"/>
      <c r="B156" s="10"/>
      <c r="C156" s="30" t="s">
        <v>6</v>
      </c>
      <c r="D156" s="18" t="s">
        <v>118</v>
      </c>
      <c r="E156" s="18"/>
      <c r="F156" s="18"/>
      <c r="G156" s="22">
        <v>184</v>
      </c>
      <c r="H156" s="347">
        <v>184</v>
      </c>
      <c r="I156" s="336">
        <v>184</v>
      </c>
      <c r="J156" s="282">
        <f>I156/H156*100</f>
        <v>100</v>
      </c>
      <c r="K156" s="47">
        <v>184</v>
      </c>
    </row>
    <row r="157" spans="1:11" ht="12.75">
      <c r="A157" s="9"/>
      <c r="B157" s="10"/>
      <c r="C157" s="30"/>
      <c r="D157" s="10"/>
      <c r="E157" s="10"/>
      <c r="F157" s="10"/>
      <c r="G157" s="19"/>
      <c r="H157" s="347"/>
      <c r="I157" s="335"/>
      <c r="J157" s="314"/>
      <c r="K157" s="71"/>
    </row>
    <row r="158" spans="1:11" s="103" customFormat="1" ht="12.75">
      <c r="A158" s="49"/>
      <c r="B158" s="50" t="s">
        <v>128</v>
      </c>
      <c r="C158" s="58" t="s">
        <v>129</v>
      </c>
      <c r="D158" s="17"/>
      <c r="E158" s="17"/>
      <c r="F158" s="17"/>
      <c r="G158" s="19">
        <v>600</v>
      </c>
      <c r="H158" s="346">
        <v>600</v>
      </c>
      <c r="I158" s="335">
        <v>600</v>
      </c>
      <c r="J158" s="315">
        <f>I158/H158*100</f>
        <v>100</v>
      </c>
      <c r="K158" s="71">
        <v>600</v>
      </c>
    </row>
    <row r="159" spans="1:11" ht="13.5" thickBot="1">
      <c r="A159" s="9"/>
      <c r="B159" s="10"/>
      <c r="C159" s="10"/>
      <c r="D159" s="10"/>
      <c r="E159" s="10"/>
      <c r="F159" s="10"/>
      <c r="G159" s="19"/>
      <c r="H159" s="347"/>
      <c r="I159" s="336"/>
      <c r="J159" s="290"/>
      <c r="K159" s="47"/>
    </row>
    <row r="160" spans="1:11" s="103" customFormat="1" ht="13.5" thickBot="1">
      <c r="A160" s="703" t="s">
        <v>132</v>
      </c>
      <c r="B160" s="704"/>
      <c r="C160" s="704"/>
      <c r="D160" s="704"/>
      <c r="E160" s="704"/>
      <c r="F160" s="704"/>
      <c r="G160" s="15">
        <v>520</v>
      </c>
      <c r="H160" s="345">
        <f>SUM(H161,H164,H167,H170)</f>
        <v>671</v>
      </c>
      <c r="I160" s="334">
        <f>SUM(I161,I164,I167,I170)</f>
        <v>667</v>
      </c>
      <c r="J160" s="280">
        <f>I160/H160*100</f>
        <v>99.40387481371089</v>
      </c>
      <c r="K160" s="15">
        <f>SUM(K161,K164,K167,K170)</f>
        <v>671</v>
      </c>
    </row>
    <row r="161" spans="1:11" s="103" customFormat="1" ht="12.75">
      <c r="A161" s="49"/>
      <c r="B161" s="16" t="s">
        <v>124</v>
      </c>
      <c r="C161" s="17" t="s">
        <v>125</v>
      </c>
      <c r="D161" s="17"/>
      <c r="E161" s="17"/>
      <c r="F161" s="17"/>
      <c r="G161" s="19">
        <v>0</v>
      </c>
      <c r="H161" s="346">
        <f>SUM(H162)</f>
        <v>30</v>
      </c>
      <c r="I161" s="335">
        <f>SUM(I162)</f>
        <v>26</v>
      </c>
      <c r="J161" s="281">
        <v>0</v>
      </c>
      <c r="K161" s="71">
        <f>SUM(K162)</f>
        <v>30</v>
      </c>
    </row>
    <row r="162" spans="1:11" ht="12.75">
      <c r="A162" s="9"/>
      <c r="B162" s="10"/>
      <c r="C162" s="30" t="s">
        <v>6</v>
      </c>
      <c r="D162" s="21" t="s">
        <v>126</v>
      </c>
      <c r="E162" s="21"/>
      <c r="F162" s="21"/>
      <c r="G162" s="22"/>
      <c r="H162" s="347">
        <v>30</v>
      </c>
      <c r="I162" s="336">
        <v>26</v>
      </c>
      <c r="J162" s="282">
        <v>0</v>
      </c>
      <c r="K162" s="47">
        <v>30</v>
      </c>
    </row>
    <row r="163" spans="1:11" ht="12.75">
      <c r="A163" s="9"/>
      <c r="B163" s="10"/>
      <c r="C163" s="30"/>
      <c r="D163" s="52"/>
      <c r="E163" s="52"/>
      <c r="F163" s="52"/>
      <c r="G163" s="19"/>
      <c r="H163" s="347"/>
      <c r="I163" s="335"/>
      <c r="J163" s="281"/>
      <c r="K163" s="71"/>
    </row>
    <row r="164" spans="1:11" s="103" customFormat="1" ht="12.75">
      <c r="A164" s="49"/>
      <c r="B164" s="16" t="s">
        <v>88</v>
      </c>
      <c r="C164" s="53" t="s">
        <v>133</v>
      </c>
      <c r="D164" s="17"/>
      <c r="E164" s="17"/>
      <c r="F164" s="17"/>
      <c r="G164" s="19">
        <v>0</v>
      </c>
      <c r="H164" s="346">
        <v>0</v>
      </c>
      <c r="I164" s="335"/>
      <c r="J164" s="281"/>
      <c r="K164" s="71"/>
    </row>
    <row r="165" spans="1:11" ht="12.75">
      <c r="A165" s="9"/>
      <c r="B165" s="10"/>
      <c r="C165" s="30" t="s">
        <v>6</v>
      </c>
      <c r="D165" s="21" t="s">
        <v>127</v>
      </c>
      <c r="E165" s="21"/>
      <c r="F165" s="21"/>
      <c r="G165" s="22"/>
      <c r="H165" s="347"/>
      <c r="I165" s="335"/>
      <c r="J165" s="281"/>
      <c r="K165" s="71"/>
    </row>
    <row r="166" spans="1:11" ht="12.75">
      <c r="A166" s="9"/>
      <c r="B166" s="10"/>
      <c r="C166" s="10"/>
      <c r="D166" s="10"/>
      <c r="E166" s="10"/>
      <c r="F166" s="10"/>
      <c r="G166" s="19"/>
      <c r="H166" s="347"/>
      <c r="I166" s="335"/>
      <c r="J166" s="281"/>
      <c r="K166" s="71"/>
    </row>
    <row r="167" spans="1:11" s="103" customFormat="1" ht="12.75">
      <c r="A167" s="49"/>
      <c r="B167" s="16" t="s">
        <v>116</v>
      </c>
      <c r="C167" s="17" t="s">
        <v>117</v>
      </c>
      <c r="D167" s="17"/>
      <c r="E167" s="17"/>
      <c r="F167" s="17"/>
      <c r="G167" s="19">
        <v>320</v>
      </c>
      <c r="H167" s="346">
        <f>SUM(H168)</f>
        <v>441</v>
      </c>
      <c r="I167" s="335">
        <f>SUM(I168)</f>
        <v>441</v>
      </c>
      <c r="J167" s="281">
        <f>I167/H167*100</f>
        <v>100</v>
      </c>
      <c r="K167" s="71">
        <f>SUM(K168)</f>
        <v>441</v>
      </c>
    </row>
    <row r="168" spans="1:11" ht="12.75">
      <c r="A168" s="9"/>
      <c r="B168" s="10"/>
      <c r="C168" s="30" t="s">
        <v>6</v>
      </c>
      <c r="D168" s="18" t="s">
        <v>118</v>
      </c>
      <c r="E168" s="18"/>
      <c r="F168" s="18"/>
      <c r="G168" s="22">
        <v>320</v>
      </c>
      <c r="H168" s="347">
        <v>441</v>
      </c>
      <c r="I168" s="336">
        <v>441</v>
      </c>
      <c r="J168" s="282">
        <f>I168/H168*100</f>
        <v>100</v>
      </c>
      <c r="K168" s="47">
        <v>441</v>
      </c>
    </row>
    <row r="169" spans="1:11" ht="12.75">
      <c r="A169" s="9"/>
      <c r="B169" s="10"/>
      <c r="C169" s="30"/>
      <c r="D169" s="10"/>
      <c r="E169" s="10"/>
      <c r="F169" s="10"/>
      <c r="G169" s="19"/>
      <c r="H169" s="347"/>
      <c r="I169" s="335"/>
      <c r="J169" s="281"/>
      <c r="K169" s="71"/>
    </row>
    <row r="170" spans="1:11" s="103" customFormat="1" ht="12.75">
      <c r="A170" s="49"/>
      <c r="B170" s="50" t="s">
        <v>128</v>
      </c>
      <c r="C170" s="58" t="s">
        <v>129</v>
      </c>
      <c r="D170" s="17"/>
      <c r="E170" s="17"/>
      <c r="F170" s="17"/>
      <c r="G170" s="19">
        <v>200</v>
      </c>
      <c r="H170" s="346">
        <v>200</v>
      </c>
      <c r="I170" s="335">
        <v>200</v>
      </c>
      <c r="J170" s="281">
        <f>I170/H170*100</f>
        <v>100</v>
      </c>
      <c r="K170" s="71">
        <v>200</v>
      </c>
    </row>
    <row r="171" spans="1:11" s="104" customFormat="1" ht="13.5" thickBot="1">
      <c r="A171" s="60"/>
      <c r="B171" s="61"/>
      <c r="C171" s="61"/>
      <c r="D171" s="61"/>
      <c r="E171" s="61"/>
      <c r="F171" s="61"/>
      <c r="G171" s="28"/>
      <c r="H171" s="350"/>
      <c r="I171" s="338"/>
      <c r="J171" s="287"/>
      <c r="K171" s="105"/>
    </row>
    <row r="172" spans="1:11" ht="13.5" thickBot="1">
      <c r="A172" s="48" t="s">
        <v>134</v>
      </c>
      <c r="B172" s="14"/>
      <c r="C172" s="14"/>
      <c r="D172" s="14"/>
      <c r="E172" s="14"/>
      <c r="F172" s="14"/>
      <c r="G172" s="15">
        <v>4518553</v>
      </c>
      <c r="H172" s="345">
        <f>SUM(H174,H177,H182,H186,H189,H192,H195,H198)</f>
        <v>4753736</v>
      </c>
      <c r="I172" s="334">
        <f>SUM(I174,I177,I182,I186,I189,I192,I198)</f>
        <v>4176235</v>
      </c>
      <c r="J172" s="280">
        <f>I172/H172*100</f>
        <v>87.85163921597665</v>
      </c>
      <c r="K172" s="15">
        <f>SUM(K174,K177,K182,K186,K189,K192,K198)</f>
        <v>1751195</v>
      </c>
    </row>
    <row r="173" spans="1:11" ht="12.75">
      <c r="A173" s="62"/>
      <c r="B173" s="7"/>
      <c r="C173" s="7"/>
      <c r="D173" s="7"/>
      <c r="E173" s="7"/>
      <c r="F173" s="7"/>
      <c r="G173" s="19"/>
      <c r="H173" s="347"/>
      <c r="I173" s="336"/>
      <c r="J173" s="282"/>
      <c r="K173" s="47"/>
    </row>
    <row r="174" spans="1:11" ht="12.75">
      <c r="A174" s="9"/>
      <c r="B174" s="16" t="s">
        <v>124</v>
      </c>
      <c r="C174" s="17" t="s">
        <v>125</v>
      </c>
      <c r="D174" s="18"/>
      <c r="E174" s="18"/>
      <c r="F174" s="18"/>
      <c r="G174" s="19">
        <v>2044725</v>
      </c>
      <c r="H174" s="346">
        <f>SUM(H175:H176)</f>
        <v>1960271</v>
      </c>
      <c r="I174" s="335">
        <f>SUM(I175:I176)</f>
        <v>1812950</v>
      </c>
      <c r="J174" s="281">
        <f>I174/H174*100</f>
        <v>92.48466155954968</v>
      </c>
      <c r="K174" s="71">
        <f>SUM(K175:K176)</f>
        <v>104441</v>
      </c>
    </row>
    <row r="175" spans="1:11" ht="12.75">
      <c r="A175" s="9"/>
      <c r="B175" s="10"/>
      <c r="C175" s="30" t="s">
        <v>6</v>
      </c>
      <c r="D175" s="21" t="s">
        <v>126</v>
      </c>
      <c r="E175" s="21"/>
      <c r="F175" s="21"/>
      <c r="G175" s="22">
        <v>167529</v>
      </c>
      <c r="H175" s="347">
        <f>SUM(H162,H148,H134,H9)</f>
        <v>246391</v>
      </c>
      <c r="I175" s="336">
        <f>SUM(I162,I148,I134,I9)</f>
        <v>111019</v>
      </c>
      <c r="J175" s="282">
        <f aca="true" t="shared" si="4" ref="J175:J199">I175/H175*100</f>
        <v>45.058058127123154</v>
      </c>
      <c r="K175" s="47">
        <f>SUM(K162,K148,K134,K9)</f>
        <v>56720</v>
      </c>
    </row>
    <row r="176" spans="1:11" ht="12.75">
      <c r="A176" s="9"/>
      <c r="B176" s="10"/>
      <c r="C176" s="63" t="s">
        <v>16</v>
      </c>
      <c r="D176" s="18" t="s">
        <v>17</v>
      </c>
      <c r="E176" s="64"/>
      <c r="F176" s="18"/>
      <c r="G176" s="22">
        <v>1877196</v>
      </c>
      <c r="H176" s="347">
        <f>SUM(H16)</f>
        <v>1713880</v>
      </c>
      <c r="I176" s="336">
        <f>SUM(I16)</f>
        <v>1701931</v>
      </c>
      <c r="J176" s="282">
        <f t="shared" si="4"/>
        <v>99.30280999836629</v>
      </c>
      <c r="K176" s="47">
        <f>SUM(K16)</f>
        <v>47721</v>
      </c>
    </row>
    <row r="177" spans="1:11" ht="12.75">
      <c r="A177" s="9"/>
      <c r="B177" s="16" t="s">
        <v>54</v>
      </c>
      <c r="C177" s="17" t="s">
        <v>55</v>
      </c>
      <c r="D177" s="18"/>
      <c r="E177" s="18"/>
      <c r="F177" s="18"/>
      <c r="G177" s="19">
        <v>510569</v>
      </c>
      <c r="H177" s="346">
        <f>SUM(H178:H181)</f>
        <v>907663</v>
      </c>
      <c r="I177" s="335">
        <f>SUM(I178:I181)</f>
        <v>731146</v>
      </c>
      <c r="J177" s="281">
        <f t="shared" si="4"/>
        <v>80.55258394360021</v>
      </c>
      <c r="K177" s="71">
        <f>SUM(K178:K181)</f>
        <v>0</v>
      </c>
    </row>
    <row r="178" spans="1:11" ht="12.75">
      <c r="A178" s="9"/>
      <c r="B178" s="16"/>
      <c r="C178" s="30" t="s">
        <v>6</v>
      </c>
      <c r="D178" s="21" t="s">
        <v>135</v>
      </c>
      <c r="E178" s="21"/>
      <c r="F178" s="21"/>
      <c r="G178" s="22">
        <v>425964</v>
      </c>
      <c r="H178" s="347">
        <f>H39</f>
        <v>602964</v>
      </c>
      <c r="I178" s="336">
        <f>I39</f>
        <v>464477</v>
      </c>
      <c r="J178" s="282">
        <f t="shared" si="4"/>
        <v>77.0322938019517</v>
      </c>
      <c r="K178" s="47">
        <f>K39</f>
        <v>0</v>
      </c>
    </row>
    <row r="179" spans="1:11" ht="12.75">
      <c r="A179" s="9"/>
      <c r="B179" s="16"/>
      <c r="C179" s="30" t="s">
        <v>16</v>
      </c>
      <c r="D179" s="21" t="s">
        <v>58</v>
      </c>
      <c r="E179" s="21"/>
      <c r="F179" s="21"/>
      <c r="G179" s="22">
        <v>1110</v>
      </c>
      <c r="H179" s="347">
        <f>H40</f>
        <v>158127</v>
      </c>
      <c r="I179" s="336">
        <f>I40</f>
        <v>140185</v>
      </c>
      <c r="J179" s="282">
        <f t="shared" si="4"/>
        <v>88.65342414641397</v>
      </c>
      <c r="K179" s="47">
        <f>K40</f>
        <v>0</v>
      </c>
    </row>
    <row r="180" spans="1:11" ht="12.75">
      <c r="A180" s="9"/>
      <c r="B180" s="16"/>
      <c r="C180" s="30" t="s">
        <v>61</v>
      </c>
      <c r="D180" s="21" t="s">
        <v>62</v>
      </c>
      <c r="E180" s="21"/>
      <c r="F180" s="21"/>
      <c r="G180" s="22">
        <v>83495</v>
      </c>
      <c r="H180" s="347">
        <f>H56</f>
        <v>82793</v>
      </c>
      <c r="I180" s="336">
        <f>I56</f>
        <v>65976</v>
      </c>
      <c r="J180" s="282">
        <f t="shared" si="4"/>
        <v>79.68789631973718</v>
      </c>
      <c r="K180" s="47">
        <f>K56</f>
        <v>0</v>
      </c>
    </row>
    <row r="181" spans="1:11" ht="12.75">
      <c r="A181" s="9"/>
      <c r="B181" s="16"/>
      <c r="C181" s="30" t="s">
        <v>93</v>
      </c>
      <c r="D181" s="139" t="s">
        <v>429</v>
      </c>
      <c r="E181" s="18"/>
      <c r="F181" s="18"/>
      <c r="G181" s="22"/>
      <c r="H181" s="347">
        <f>H70</f>
        <v>63779</v>
      </c>
      <c r="I181" s="336">
        <f>I70</f>
        <v>60508</v>
      </c>
      <c r="J181" s="282">
        <f t="shared" si="4"/>
        <v>94.87135263958356</v>
      </c>
      <c r="K181" s="47">
        <f>K70</f>
        <v>0</v>
      </c>
    </row>
    <row r="182" spans="1:11" ht="12.75">
      <c r="A182" s="9"/>
      <c r="B182" s="16" t="s">
        <v>74</v>
      </c>
      <c r="C182" s="17" t="s">
        <v>75</v>
      </c>
      <c r="D182" s="17"/>
      <c r="E182" s="17"/>
      <c r="F182" s="17"/>
      <c r="G182" s="19">
        <v>8720</v>
      </c>
      <c r="H182" s="346">
        <f>SUM(H183:H185)</f>
        <v>26248</v>
      </c>
      <c r="I182" s="335">
        <f>SUM(I183:I185)</f>
        <v>14602</v>
      </c>
      <c r="J182" s="281">
        <f t="shared" si="4"/>
        <v>55.63090521182566</v>
      </c>
      <c r="K182" s="71">
        <f>SUM(K183:K185)</f>
        <v>17360</v>
      </c>
    </row>
    <row r="183" spans="1:11" ht="12.75">
      <c r="A183" s="9"/>
      <c r="B183" s="16"/>
      <c r="C183" s="30" t="s">
        <v>6</v>
      </c>
      <c r="D183" s="21" t="s">
        <v>77</v>
      </c>
      <c r="E183" s="65"/>
      <c r="F183" s="65"/>
      <c r="G183" s="22">
        <v>5000</v>
      </c>
      <c r="H183" s="347">
        <f>H77</f>
        <v>19965</v>
      </c>
      <c r="I183" s="336">
        <f>I77</f>
        <v>8799</v>
      </c>
      <c r="J183" s="282">
        <f t="shared" si="4"/>
        <v>44.07212622088655</v>
      </c>
      <c r="K183" s="47">
        <f>K77</f>
        <v>14790</v>
      </c>
    </row>
    <row r="184" spans="1:11" ht="12.75">
      <c r="A184" s="9"/>
      <c r="B184" s="16"/>
      <c r="C184" s="30" t="s">
        <v>16</v>
      </c>
      <c r="D184" s="21" t="s">
        <v>81</v>
      </c>
      <c r="E184" s="65"/>
      <c r="F184" s="65"/>
      <c r="G184" s="22">
        <v>1150</v>
      </c>
      <c r="H184" s="347">
        <f>H81</f>
        <v>3713</v>
      </c>
      <c r="I184" s="336">
        <f>I81</f>
        <v>3563</v>
      </c>
      <c r="J184" s="282">
        <f t="shared" si="4"/>
        <v>95.96014004847831</v>
      </c>
      <c r="K184" s="47">
        <f>K81</f>
        <v>0</v>
      </c>
    </row>
    <row r="185" spans="1:11" ht="12.75">
      <c r="A185" s="9"/>
      <c r="B185" s="16"/>
      <c r="C185" s="30" t="s">
        <v>61</v>
      </c>
      <c r="D185" s="21" t="s">
        <v>85</v>
      </c>
      <c r="E185" s="65"/>
      <c r="F185" s="65"/>
      <c r="G185" s="22">
        <v>2570</v>
      </c>
      <c r="H185" s="347">
        <f>H85</f>
        <v>2570</v>
      </c>
      <c r="I185" s="336">
        <f>I85</f>
        <v>2240</v>
      </c>
      <c r="J185" s="282">
        <f t="shared" si="4"/>
        <v>87.15953307392996</v>
      </c>
      <c r="K185" s="47">
        <f>K85</f>
        <v>2570</v>
      </c>
    </row>
    <row r="186" spans="1:11" ht="12.75">
      <c r="A186" s="9"/>
      <c r="B186" s="16" t="s">
        <v>88</v>
      </c>
      <c r="C186" s="17" t="s">
        <v>89</v>
      </c>
      <c r="D186" s="17"/>
      <c r="E186" s="17"/>
      <c r="F186" s="17"/>
      <c r="G186" s="19">
        <v>290336</v>
      </c>
      <c r="H186" s="346">
        <f>SUM(H187:H188)</f>
        <v>214669</v>
      </c>
      <c r="I186" s="335">
        <f>SUM(I187:I188)</f>
        <v>55543</v>
      </c>
      <c r="J186" s="281">
        <f t="shared" si="4"/>
        <v>25.873787086165212</v>
      </c>
      <c r="K186" s="71">
        <f>SUM(K187:K188)</f>
        <v>66432</v>
      </c>
    </row>
    <row r="187" spans="1:11" ht="12.75">
      <c r="A187" s="9"/>
      <c r="B187" s="16"/>
      <c r="C187" s="30" t="s">
        <v>6</v>
      </c>
      <c r="D187" s="21" t="s">
        <v>90</v>
      </c>
      <c r="E187" s="21"/>
      <c r="F187" s="21"/>
      <c r="G187" s="22">
        <v>196396</v>
      </c>
      <c r="H187" s="347">
        <f>H89+H150</f>
        <v>89821</v>
      </c>
      <c r="I187" s="336">
        <f>I89+I150</f>
        <v>55543</v>
      </c>
      <c r="J187" s="282">
        <f t="shared" si="4"/>
        <v>61.83743222631679</v>
      </c>
      <c r="K187" s="47">
        <f>K89+K150</f>
        <v>66432</v>
      </c>
    </row>
    <row r="188" spans="1:11" ht="12.75">
      <c r="A188" s="9"/>
      <c r="B188" s="16"/>
      <c r="C188" s="30" t="s">
        <v>16</v>
      </c>
      <c r="D188" s="21" t="s">
        <v>102</v>
      </c>
      <c r="E188" s="21"/>
      <c r="F188" s="21"/>
      <c r="G188" s="22">
        <v>93940</v>
      </c>
      <c r="H188" s="351">
        <f>SUM(H107)</f>
        <v>124848</v>
      </c>
      <c r="I188" s="336"/>
      <c r="J188" s="282">
        <f t="shared" si="4"/>
        <v>0</v>
      </c>
      <c r="K188" s="47"/>
    </row>
    <row r="189" spans="1:11" ht="12.75">
      <c r="A189" s="9"/>
      <c r="B189" s="16" t="s">
        <v>104</v>
      </c>
      <c r="C189" s="17" t="s">
        <v>105</v>
      </c>
      <c r="D189" s="18"/>
      <c r="E189" s="18"/>
      <c r="F189" s="18"/>
      <c r="G189" s="19">
        <v>2467</v>
      </c>
      <c r="H189" s="346">
        <f>SUM(H190:H191)</f>
        <v>2467</v>
      </c>
      <c r="I189" s="335">
        <f>SUM(I190:I191)</f>
        <v>3333</v>
      </c>
      <c r="J189" s="281">
        <f t="shared" si="4"/>
        <v>135.10336441021485</v>
      </c>
      <c r="K189" s="71">
        <f>SUM(K190:K191)</f>
        <v>3333</v>
      </c>
    </row>
    <row r="190" spans="1:11" ht="12.75">
      <c r="A190" s="9"/>
      <c r="B190" s="16"/>
      <c r="C190" s="30" t="s">
        <v>6</v>
      </c>
      <c r="D190" s="21" t="s">
        <v>106</v>
      </c>
      <c r="E190" s="21"/>
      <c r="F190" s="21"/>
      <c r="G190" s="22">
        <v>0</v>
      </c>
      <c r="H190" s="351"/>
      <c r="I190" s="336"/>
      <c r="J190" s="282"/>
      <c r="K190" s="47"/>
    </row>
    <row r="191" spans="1:11" ht="12.75">
      <c r="A191" s="9"/>
      <c r="B191" s="16"/>
      <c r="C191" s="30" t="s">
        <v>16</v>
      </c>
      <c r="D191" s="21" t="s">
        <v>107</v>
      </c>
      <c r="E191" s="21"/>
      <c r="F191" s="21"/>
      <c r="G191" s="22">
        <v>2467</v>
      </c>
      <c r="H191" s="347">
        <f>H114</f>
        <v>2467</v>
      </c>
      <c r="I191" s="336">
        <f>I114</f>
        <v>3333</v>
      </c>
      <c r="J191" s="282">
        <f t="shared" si="4"/>
        <v>135.10336441021485</v>
      </c>
      <c r="K191" s="47">
        <f>K114</f>
        <v>3333</v>
      </c>
    </row>
    <row r="192" spans="1:11" ht="15" customHeight="1">
      <c r="A192" s="9"/>
      <c r="B192" s="16" t="s">
        <v>108</v>
      </c>
      <c r="C192" s="706" t="s">
        <v>109</v>
      </c>
      <c r="D192" s="707"/>
      <c r="E192" s="706"/>
      <c r="F192" s="708"/>
      <c r="G192" s="19">
        <v>1004121</v>
      </c>
      <c r="H192" s="346">
        <f>SUM(H193:H194)</f>
        <v>1004121</v>
      </c>
      <c r="I192" s="335">
        <f>SUM(I193:I194)</f>
        <v>1003332</v>
      </c>
      <c r="J192" s="281">
        <f t="shared" si="4"/>
        <v>99.92142381246882</v>
      </c>
      <c r="K192" s="71">
        <f>SUM(K193:K194)</f>
        <v>1004300</v>
      </c>
    </row>
    <row r="193" spans="1:11" ht="12.75">
      <c r="A193" s="9"/>
      <c r="B193" s="16"/>
      <c r="C193" s="52" t="s">
        <v>6</v>
      </c>
      <c r="D193" s="21" t="s">
        <v>110</v>
      </c>
      <c r="E193" s="18"/>
      <c r="F193" s="18"/>
      <c r="G193" s="22">
        <v>4121</v>
      </c>
      <c r="H193" s="347">
        <f>H118</f>
        <v>4121</v>
      </c>
      <c r="I193" s="336">
        <f>I118</f>
        <v>3332</v>
      </c>
      <c r="J193" s="282">
        <f t="shared" si="4"/>
        <v>80.8541616112594</v>
      </c>
      <c r="K193" s="47">
        <f>K118</f>
        <v>4300</v>
      </c>
    </row>
    <row r="194" spans="1:11" ht="12.75">
      <c r="A194" s="9"/>
      <c r="B194" s="16"/>
      <c r="C194" s="10" t="s">
        <v>16</v>
      </c>
      <c r="D194" s="21" t="s">
        <v>111</v>
      </c>
      <c r="E194" s="18"/>
      <c r="F194" s="18"/>
      <c r="G194" s="22">
        <v>1000000</v>
      </c>
      <c r="H194" s="347">
        <f>H119</f>
        <v>1000000</v>
      </c>
      <c r="I194" s="336">
        <f>I119</f>
        <v>1000000</v>
      </c>
      <c r="J194" s="282">
        <f t="shared" si="4"/>
        <v>100</v>
      </c>
      <c r="K194" s="47">
        <f>K119</f>
        <v>1000000</v>
      </c>
    </row>
    <row r="195" spans="1:11" ht="12.75">
      <c r="A195" s="9"/>
      <c r="B195" s="16" t="s">
        <v>112</v>
      </c>
      <c r="C195" s="17" t="s">
        <v>113</v>
      </c>
      <c r="D195" s="18"/>
      <c r="E195" s="18"/>
      <c r="F195" s="18"/>
      <c r="G195" s="19">
        <v>217266</v>
      </c>
      <c r="H195" s="349">
        <f>SUM(H196:H197)</f>
        <v>82968</v>
      </c>
      <c r="I195" s="335">
        <f>SUM(I196:I197)</f>
        <v>82968</v>
      </c>
      <c r="J195" s="281">
        <f t="shared" si="4"/>
        <v>100</v>
      </c>
      <c r="K195" s="71">
        <f>SUM(K196:K197)</f>
        <v>82968</v>
      </c>
    </row>
    <row r="196" spans="1:11" ht="12.75">
      <c r="A196" s="9"/>
      <c r="B196" s="16"/>
      <c r="C196" s="30" t="s">
        <v>6</v>
      </c>
      <c r="D196" s="21" t="s">
        <v>114</v>
      </c>
      <c r="E196" s="21"/>
      <c r="F196" s="21"/>
      <c r="G196" s="22">
        <v>134298</v>
      </c>
      <c r="H196" s="351">
        <f>SUM(H122)</f>
        <v>0</v>
      </c>
      <c r="I196" s="336">
        <f>I122</f>
        <v>0</v>
      </c>
      <c r="J196" s="282" t="e">
        <f t="shared" si="4"/>
        <v>#DIV/0!</v>
      </c>
      <c r="K196" s="47">
        <f>I122</f>
        <v>0</v>
      </c>
    </row>
    <row r="197" spans="1:11" ht="12.75">
      <c r="A197" s="9"/>
      <c r="B197" s="16"/>
      <c r="C197" s="30" t="s">
        <v>16</v>
      </c>
      <c r="D197" s="21" t="s">
        <v>115</v>
      </c>
      <c r="E197" s="21"/>
      <c r="F197" s="21"/>
      <c r="G197" s="22">
        <v>82968</v>
      </c>
      <c r="H197" s="351">
        <f>SUM(H123)</f>
        <v>82968</v>
      </c>
      <c r="I197" s="336">
        <f>I123</f>
        <v>82968</v>
      </c>
      <c r="J197" s="282">
        <f t="shared" si="4"/>
        <v>100</v>
      </c>
      <c r="K197" s="47">
        <f>I123</f>
        <v>82968</v>
      </c>
    </row>
    <row r="198" spans="1:11" ht="12.75">
      <c r="A198" s="9"/>
      <c r="B198" s="16" t="s">
        <v>116</v>
      </c>
      <c r="C198" s="17" t="s">
        <v>117</v>
      </c>
      <c r="D198" s="18"/>
      <c r="E198" s="18"/>
      <c r="F198" s="18"/>
      <c r="G198" s="19">
        <v>440349</v>
      </c>
      <c r="H198" s="346">
        <f>H125+H155+H139+H167</f>
        <v>555329</v>
      </c>
      <c r="I198" s="335">
        <f>I125+I155+I139+I167</f>
        <v>555329</v>
      </c>
      <c r="J198" s="281">
        <f t="shared" si="4"/>
        <v>100</v>
      </c>
      <c r="K198" s="71">
        <f>K125+K155+K139+K167</f>
        <v>555329</v>
      </c>
    </row>
    <row r="199" spans="1:11" ht="12.75">
      <c r="A199" s="9"/>
      <c r="B199" s="16" t="s">
        <v>128</v>
      </c>
      <c r="C199" s="65" t="s">
        <v>129</v>
      </c>
      <c r="D199" s="21"/>
      <c r="E199" s="21"/>
      <c r="F199" s="21"/>
      <c r="G199" s="19">
        <v>800</v>
      </c>
      <c r="H199" s="346">
        <f>H170+H158</f>
        <v>800</v>
      </c>
      <c r="I199" s="335">
        <f>I170+I158</f>
        <v>800</v>
      </c>
      <c r="J199" s="281">
        <f t="shared" si="4"/>
        <v>100</v>
      </c>
      <c r="K199" s="71">
        <f>K170+K158</f>
        <v>800</v>
      </c>
    </row>
    <row r="200" spans="1:11" ht="13.5" thickBot="1">
      <c r="A200" s="26"/>
      <c r="B200" s="27"/>
      <c r="C200" s="27"/>
      <c r="D200" s="27"/>
      <c r="E200" s="27"/>
      <c r="F200" s="27"/>
      <c r="G200" s="28"/>
      <c r="H200" s="348"/>
      <c r="I200" s="337"/>
      <c r="J200" s="283"/>
      <c r="K200" s="102"/>
    </row>
    <row r="201" spans="1:11" ht="13.5" thickBot="1">
      <c r="A201" s="62"/>
      <c r="B201" s="7"/>
      <c r="C201" s="7"/>
      <c r="D201" s="7"/>
      <c r="E201" s="7"/>
      <c r="F201" s="7"/>
      <c r="G201" s="66"/>
      <c r="H201" s="352"/>
      <c r="I201" s="339"/>
      <c r="J201" s="288"/>
      <c r="K201" s="46"/>
    </row>
    <row r="202" spans="1:11" ht="13.5" thickBot="1">
      <c r="A202" s="48" t="s">
        <v>136</v>
      </c>
      <c r="B202" s="14"/>
      <c r="C202" s="14"/>
      <c r="D202" s="14"/>
      <c r="E202" s="14"/>
      <c r="F202" s="14"/>
      <c r="G202" s="15">
        <v>179787</v>
      </c>
      <c r="H202" s="345">
        <f>SUM(H203,H208,H212,H214)</f>
        <v>102719</v>
      </c>
      <c r="I202" s="334">
        <f>SUM(I203,I208,I212,I214)</f>
        <v>102719</v>
      </c>
      <c r="J202" s="280">
        <f>I202/H202*100</f>
        <v>100</v>
      </c>
      <c r="K202" s="15">
        <f>SUM(K203,K208,K212,K214)</f>
        <v>0</v>
      </c>
    </row>
    <row r="203" spans="1:11" ht="12.75">
      <c r="A203" s="9"/>
      <c r="B203" s="16" t="s">
        <v>124</v>
      </c>
      <c r="C203" s="17" t="s">
        <v>125</v>
      </c>
      <c r="D203" s="18"/>
      <c r="E203" s="18"/>
      <c r="F203" s="18"/>
      <c r="G203" s="19">
        <v>11996</v>
      </c>
      <c r="H203" s="346">
        <f>SUM(H204)</f>
        <v>6880</v>
      </c>
      <c r="I203" s="335">
        <f>SUM(I204)</f>
        <v>6880</v>
      </c>
      <c r="J203" s="281">
        <f>I203/H203*100</f>
        <v>100</v>
      </c>
      <c r="K203" s="71">
        <f>SUM(K204)</f>
        <v>0</v>
      </c>
    </row>
    <row r="204" spans="1:11" ht="12.75">
      <c r="A204" s="9"/>
      <c r="B204" s="10"/>
      <c r="C204" s="30" t="s">
        <v>6</v>
      </c>
      <c r="D204" s="21" t="s">
        <v>126</v>
      </c>
      <c r="E204" s="21"/>
      <c r="F204" s="21"/>
      <c r="G204" s="22">
        <v>11996</v>
      </c>
      <c r="H204" s="347">
        <v>6880</v>
      </c>
      <c r="I204" s="336">
        <v>6880</v>
      </c>
      <c r="J204" s="282">
        <f aca="true" t="shared" si="5" ref="J204:J214">I204/H204*100</f>
        <v>100</v>
      </c>
      <c r="K204" s="47"/>
    </row>
    <row r="205" spans="1:11" ht="12.75">
      <c r="A205" s="9"/>
      <c r="B205" s="16" t="s">
        <v>54</v>
      </c>
      <c r="C205" s="58" t="s">
        <v>55</v>
      </c>
      <c r="D205" s="18"/>
      <c r="E205" s="18"/>
      <c r="F205" s="18"/>
      <c r="G205" s="19"/>
      <c r="H205" s="347"/>
      <c r="I205" s="336"/>
      <c r="J205" s="281"/>
      <c r="K205" s="47"/>
    </row>
    <row r="206" spans="1:11" ht="12.75">
      <c r="A206" s="9"/>
      <c r="B206" s="16" t="s">
        <v>74</v>
      </c>
      <c r="C206" s="17" t="s">
        <v>75</v>
      </c>
      <c r="D206" s="18"/>
      <c r="E206" s="18"/>
      <c r="F206" s="18"/>
      <c r="G206" s="19"/>
      <c r="H206" s="347"/>
      <c r="I206" s="336"/>
      <c r="J206" s="281"/>
      <c r="K206" s="47"/>
    </row>
    <row r="207" spans="1:11" ht="12.75">
      <c r="A207" s="9"/>
      <c r="B207" s="16" t="s">
        <v>88</v>
      </c>
      <c r="C207" s="17" t="s">
        <v>137</v>
      </c>
      <c r="D207" s="18"/>
      <c r="E207" s="18"/>
      <c r="F207" s="18"/>
      <c r="G207" s="19"/>
      <c r="H207" s="347"/>
      <c r="I207" s="336"/>
      <c r="J207" s="281"/>
      <c r="K207" s="47"/>
    </row>
    <row r="208" spans="1:11" ht="12.75">
      <c r="A208" s="9"/>
      <c r="B208" s="16" t="s">
        <v>104</v>
      </c>
      <c r="C208" s="17" t="s">
        <v>105</v>
      </c>
      <c r="D208" s="18"/>
      <c r="E208" s="18"/>
      <c r="F208" s="18"/>
      <c r="G208" s="19"/>
      <c r="H208" s="346">
        <f>SUM(H209)</f>
        <v>110</v>
      </c>
      <c r="I208" s="335">
        <f>SUM(I209)</f>
        <v>110</v>
      </c>
      <c r="J208" s="281">
        <f t="shared" si="5"/>
        <v>100</v>
      </c>
      <c r="K208" s="71">
        <f>SUM(K209)</f>
        <v>0</v>
      </c>
    </row>
    <row r="209" spans="1:11" ht="12.75">
      <c r="A209" s="9"/>
      <c r="B209" s="16"/>
      <c r="C209" s="30" t="s">
        <v>6</v>
      </c>
      <c r="D209" s="21" t="s">
        <v>106</v>
      </c>
      <c r="E209" s="21"/>
      <c r="F209" s="21"/>
      <c r="G209" s="22"/>
      <c r="H209" s="347">
        <f>SUM(H210:H211)</f>
        <v>110</v>
      </c>
      <c r="I209" s="336">
        <f>SUM(I210:I211)</f>
        <v>110</v>
      </c>
      <c r="J209" s="282">
        <f t="shared" si="5"/>
        <v>100</v>
      </c>
      <c r="K209" s="47">
        <f>SUM(K210:K211)</f>
        <v>0</v>
      </c>
    </row>
    <row r="210" spans="1:11" ht="12.75">
      <c r="A210" s="9"/>
      <c r="B210" s="16"/>
      <c r="C210" s="30"/>
      <c r="D210" s="24" t="s">
        <v>138</v>
      </c>
      <c r="E210" s="18"/>
      <c r="F210" s="18"/>
      <c r="G210" s="22"/>
      <c r="H210" s="347">
        <v>60</v>
      </c>
      <c r="I210" s="336">
        <v>60</v>
      </c>
      <c r="J210" s="282">
        <f t="shared" si="5"/>
        <v>100</v>
      </c>
      <c r="K210" s="47"/>
    </row>
    <row r="211" spans="1:11" ht="12.75">
      <c r="A211" s="9"/>
      <c r="B211" s="16"/>
      <c r="C211" s="30"/>
      <c r="D211" s="24" t="s">
        <v>139</v>
      </c>
      <c r="E211" s="18"/>
      <c r="F211" s="18"/>
      <c r="G211" s="22"/>
      <c r="H211" s="347">
        <v>50</v>
      </c>
      <c r="I211" s="336">
        <v>50</v>
      </c>
      <c r="J211" s="282">
        <f t="shared" si="5"/>
        <v>100</v>
      </c>
      <c r="K211" s="47"/>
    </row>
    <row r="212" spans="1:11" ht="12.75">
      <c r="A212" s="9"/>
      <c r="B212" s="16" t="s">
        <v>116</v>
      </c>
      <c r="C212" s="17" t="s">
        <v>117</v>
      </c>
      <c r="D212" s="18"/>
      <c r="E212" s="18"/>
      <c r="F212" s="18"/>
      <c r="G212" s="19"/>
      <c r="H212" s="346">
        <f>SUM(H213)</f>
        <v>5846</v>
      </c>
      <c r="I212" s="335">
        <f>SUM(I213)</f>
        <v>5846</v>
      </c>
      <c r="J212" s="281">
        <f t="shared" si="5"/>
        <v>100</v>
      </c>
      <c r="K212" s="71">
        <f>SUM(K213)</f>
        <v>0</v>
      </c>
    </row>
    <row r="213" spans="1:11" ht="12.75">
      <c r="A213" s="9"/>
      <c r="B213" s="10"/>
      <c r="C213" s="30" t="s">
        <v>6</v>
      </c>
      <c r="D213" s="18" t="s">
        <v>118</v>
      </c>
      <c r="E213" s="18"/>
      <c r="F213" s="18"/>
      <c r="G213" s="22"/>
      <c r="H213" s="347">
        <v>5846</v>
      </c>
      <c r="I213" s="336">
        <v>5846</v>
      </c>
      <c r="J213" s="282">
        <f t="shared" si="5"/>
        <v>100</v>
      </c>
      <c r="K213" s="47"/>
    </row>
    <row r="214" spans="1:11" ht="12.75">
      <c r="A214" s="9"/>
      <c r="B214" s="16" t="s">
        <v>128</v>
      </c>
      <c r="C214" s="17" t="s">
        <v>129</v>
      </c>
      <c r="D214" s="18"/>
      <c r="E214" s="18"/>
      <c r="F214" s="18"/>
      <c r="G214" s="19">
        <v>167791</v>
      </c>
      <c r="H214" s="346">
        <v>89883</v>
      </c>
      <c r="I214" s="335">
        <v>89883</v>
      </c>
      <c r="J214" s="281">
        <f t="shared" si="5"/>
        <v>100</v>
      </c>
      <c r="K214" s="71"/>
    </row>
    <row r="215" spans="1:11" s="104" customFormat="1" ht="13.5" thickBot="1">
      <c r="A215" s="67"/>
      <c r="B215" s="68"/>
      <c r="C215" s="68"/>
      <c r="D215" s="68"/>
      <c r="E215" s="69"/>
      <c r="F215" s="70"/>
      <c r="G215" s="19"/>
      <c r="H215" s="353"/>
      <c r="I215" s="340"/>
      <c r="J215" s="289"/>
      <c r="K215" s="106"/>
    </row>
    <row r="216" spans="1:11" ht="13.5" thickBot="1">
      <c r="A216" s="48" t="s">
        <v>140</v>
      </c>
      <c r="B216" s="14"/>
      <c r="C216" s="14"/>
      <c r="D216" s="14"/>
      <c r="E216" s="14"/>
      <c r="F216" s="14"/>
      <c r="G216" s="15">
        <v>232157</v>
      </c>
      <c r="H216" s="345">
        <f>SUM(H217,H221,H223,H228,H230)</f>
        <v>147961</v>
      </c>
      <c r="I216" s="334">
        <f>SUM(I217,I221,I223,I228,I230)</f>
        <v>147961</v>
      </c>
      <c r="J216" s="280">
        <f>I216/H216*100</f>
        <v>100</v>
      </c>
      <c r="K216" s="15">
        <f>SUM(K217,K221,K223,K228,K230)</f>
        <v>0</v>
      </c>
    </row>
    <row r="217" spans="1:11" ht="12.75">
      <c r="A217" s="9"/>
      <c r="B217" s="16" t="s">
        <v>124</v>
      </c>
      <c r="C217" s="17" t="s">
        <v>125</v>
      </c>
      <c r="D217" s="18"/>
      <c r="E217" s="18"/>
      <c r="F217" s="18"/>
      <c r="G217" s="19">
        <v>14014</v>
      </c>
      <c r="H217" s="346">
        <f>SUM(H218)</f>
        <v>8192</v>
      </c>
      <c r="I217" s="335">
        <f>SUM(I218)</f>
        <v>8192</v>
      </c>
      <c r="J217" s="281">
        <f>I217/H217*100</f>
        <v>100</v>
      </c>
      <c r="K217" s="71">
        <f>SUM(K218)</f>
        <v>0</v>
      </c>
    </row>
    <row r="218" spans="1:11" ht="12.75">
      <c r="A218" s="9"/>
      <c r="B218" s="10"/>
      <c r="C218" s="30" t="s">
        <v>6</v>
      </c>
      <c r="D218" s="21" t="s">
        <v>126</v>
      </c>
      <c r="E218" s="21"/>
      <c r="F218" s="21"/>
      <c r="G218" s="22">
        <v>14014</v>
      </c>
      <c r="H218" s="347">
        <v>8192</v>
      </c>
      <c r="I218" s="336">
        <v>8192</v>
      </c>
      <c r="J218" s="282">
        <f>I218/H218*100</f>
        <v>100</v>
      </c>
      <c r="K218" s="47"/>
    </row>
    <row r="219" spans="1:11" s="103" customFormat="1" ht="12.75">
      <c r="A219" s="49"/>
      <c r="B219" s="16" t="s">
        <v>54</v>
      </c>
      <c r="C219" s="58" t="s">
        <v>55</v>
      </c>
      <c r="D219" s="17"/>
      <c r="E219" s="17"/>
      <c r="F219" s="17"/>
      <c r="G219" s="19"/>
      <c r="H219" s="346"/>
      <c r="I219" s="336"/>
      <c r="J219" s="282"/>
      <c r="K219" s="47"/>
    </row>
    <row r="220" spans="1:11" s="103" customFormat="1" ht="12.75">
      <c r="A220" s="49"/>
      <c r="B220" s="16" t="s">
        <v>74</v>
      </c>
      <c r="C220" s="17" t="s">
        <v>75</v>
      </c>
      <c r="D220" s="17"/>
      <c r="E220" s="17"/>
      <c r="F220" s="17"/>
      <c r="G220" s="19"/>
      <c r="H220" s="346"/>
      <c r="I220" s="336"/>
      <c r="J220" s="282"/>
      <c r="K220" s="47"/>
    </row>
    <row r="221" spans="1:11" s="103" customFormat="1" ht="12.75">
      <c r="A221" s="49"/>
      <c r="B221" s="16" t="s">
        <v>88</v>
      </c>
      <c r="C221" s="17" t="s">
        <v>141</v>
      </c>
      <c r="D221" s="17"/>
      <c r="E221" s="17"/>
      <c r="F221" s="17"/>
      <c r="G221" s="19"/>
      <c r="H221" s="346">
        <f>SUM(H222)</f>
        <v>324</v>
      </c>
      <c r="I221" s="335">
        <f>SUM(I222)</f>
        <v>324</v>
      </c>
      <c r="J221" s="281">
        <f aca="true" t="shared" si="6" ref="J221:J230">I221/H221*100</f>
        <v>100</v>
      </c>
      <c r="K221" s="71">
        <f>SUM(K222)</f>
        <v>0</v>
      </c>
    </row>
    <row r="222" spans="1:11" s="103" customFormat="1" ht="12.75">
      <c r="A222" s="49"/>
      <c r="B222" s="16"/>
      <c r="C222" s="24" t="s">
        <v>142</v>
      </c>
      <c r="D222" s="17"/>
      <c r="E222" s="17"/>
      <c r="F222" s="17"/>
      <c r="G222" s="19"/>
      <c r="H222" s="347">
        <v>324</v>
      </c>
      <c r="I222" s="336">
        <v>324</v>
      </c>
      <c r="J222" s="282">
        <f t="shared" si="6"/>
        <v>100</v>
      </c>
      <c r="K222" s="47"/>
    </row>
    <row r="223" spans="1:11" s="103" customFormat="1" ht="12.75">
      <c r="A223" s="49"/>
      <c r="B223" s="16" t="s">
        <v>104</v>
      </c>
      <c r="C223" s="17" t="s">
        <v>105</v>
      </c>
      <c r="D223" s="17"/>
      <c r="E223" s="17"/>
      <c r="F223" s="17"/>
      <c r="G223" s="19"/>
      <c r="H223" s="346">
        <f>SUM(H224)</f>
        <v>360</v>
      </c>
      <c r="I223" s="335">
        <f>SUM(I224)</f>
        <v>360</v>
      </c>
      <c r="J223" s="281">
        <f t="shared" si="6"/>
        <v>100</v>
      </c>
      <c r="K223" s="71">
        <f>SUM(K224)</f>
        <v>0</v>
      </c>
    </row>
    <row r="224" spans="1:11" ht="12.75">
      <c r="A224" s="9"/>
      <c r="B224" s="16"/>
      <c r="C224" s="30" t="s">
        <v>6</v>
      </c>
      <c r="D224" s="21" t="s">
        <v>106</v>
      </c>
      <c r="E224" s="21"/>
      <c r="F224" s="21"/>
      <c r="G224" s="22"/>
      <c r="H224" s="347">
        <f>SUM(H225:H227)</f>
        <v>360</v>
      </c>
      <c r="I224" s="336">
        <f>SUM(I225:I227)</f>
        <v>360</v>
      </c>
      <c r="J224" s="282">
        <f t="shared" si="6"/>
        <v>100</v>
      </c>
      <c r="K224" s="47">
        <f>SUM(K225:K227)</f>
        <v>0</v>
      </c>
    </row>
    <row r="225" spans="1:11" ht="12.75">
      <c r="A225" s="9"/>
      <c r="B225" s="16"/>
      <c r="C225" s="30"/>
      <c r="D225" s="24" t="s">
        <v>139</v>
      </c>
      <c r="E225" s="18"/>
      <c r="F225" s="18"/>
      <c r="G225" s="22"/>
      <c r="H225" s="347">
        <v>50</v>
      </c>
      <c r="I225" s="336">
        <v>50</v>
      </c>
      <c r="J225" s="282">
        <f t="shared" si="6"/>
        <v>100</v>
      </c>
      <c r="K225" s="47"/>
    </row>
    <row r="226" spans="1:11" ht="12.75">
      <c r="A226" s="9"/>
      <c r="B226" s="16"/>
      <c r="C226" s="30"/>
      <c r="D226" s="24" t="s">
        <v>138</v>
      </c>
      <c r="E226" s="18"/>
      <c r="F226" s="18"/>
      <c r="G226" s="22"/>
      <c r="H226" s="347">
        <v>60</v>
      </c>
      <c r="I226" s="336">
        <v>60</v>
      </c>
      <c r="J226" s="282">
        <f t="shared" si="6"/>
        <v>100</v>
      </c>
      <c r="K226" s="47"/>
    </row>
    <row r="227" spans="1:11" ht="12.75">
      <c r="A227" s="9"/>
      <c r="B227" s="16"/>
      <c r="C227" s="30"/>
      <c r="D227" s="24" t="s">
        <v>143</v>
      </c>
      <c r="E227" s="18"/>
      <c r="F227" s="18"/>
      <c r="G227" s="22"/>
      <c r="H227" s="347">
        <v>250</v>
      </c>
      <c r="I227" s="336">
        <v>250</v>
      </c>
      <c r="J227" s="282">
        <f t="shared" si="6"/>
        <v>100</v>
      </c>
      <c r="K227" s="47"/>
    </row>
    <row r="228" spans="1:11" ht="12.75">
      <c r="A228" s="9"/>
      <c r="B228" s="16" t="s">
        <v>116</v>
      </c>
      <c r="C228" s="17" t="s">
        <v>117</v>
      </c>
      <c r="D228" s="18"/>
      <c r="E228" s="18"/>
      <c r="F228" s="18"/>
      <c r="G228" s="19"/>
      <c r="H228" s="346">
        <f>SUM(H229)</f>
        <v>17601</v>
      </c>
      <c r="I228" s="335">
        <f>SUM(I229)</f>
        <v>17601</v>
      </c>
      <c r="J228" s="281">
        <f t="shared" si="6"/>
        <v>100</v>
      </c>
      <c r="K228" s="71">
        <f>SUM(K229)</f>
        <v>0</v>
      </c>
    </row>
    <row r="229" spans="1:11" ht="12.75">
      <c r="A229" s="9"/>
      <c r="B229" s="10"/>
      <c r="C229" s="30" t="s">
        <v>6</v>
      </c>
      <c r="D229" s="18" t="s">
        <v>118</v>
      </c>
      <c r="E229" s="18"/>
      <c r="F229" s="18"/>
      <c r="G229" s="22"/>
      <c r="H229" s="347">
        <v>17601</v>
      </c>
      <c r="I229" s="336">
        <v>17601</v>
      </c>
      <c r="J229" s="282">
        <f t="shared" si="6"/>
        <v>100</v>
      </c>
      <c r="K229" s="47"/>
    </row>
    <row r="230" spans="1:11" ht="12.75">
      <c r="A230" s="9"/>
      <c r="B230" s="16" t="s">
        <v>128</v>
      </c>
      <c r="C230" s="17" t="s">
        <v>129</v>
      </c>
      <c r="D230" s="18"/>
      <c r="E230" s="18"/>
      <c r="F230" s="18"/>
      <c r="G230" s="19">
        <v>218143</v>
      </c>
      <c r="H230" s="346">
        <v>121484</v>
      </c>
      <c r="I230" s="335">
        <v>121484</v>
      </c>
      <c r="J230" s="281">
        <f t="shared" si="6"/>
        <v>100</v>
      </c>
      <c r="K230" s="71"/>
    </row>
    <row r="231" spans="1:11" ht="13.5" thickBot="1">
      <c r="A231" s="26"/>
      <c r="B231" s="27"/>
      <c r="C231" s="27"/>
      <c r="D231" s="27"/>
      <c r="E231" s="27"/>
      <c r="F231" s="27"/>
      <c r="G231" s="28"/>
      <c r="H231" s="348"/>
      <c r="I231" s="337"/>
      <c r="J231" s="283"/>
      <c r="K231" s="102"/>
    </row>
    <row r="232" spans="1:11" ht="13.5" thickBot="1">
      <c r="A232" s="48" t="s">
        <v>144</v>
      </c>
      <c r="B232" s="14"/>
      <c r="C232" s="14"/>
      <c r="D232" s="14"/>
      <c r="E232" s="14"/>
      <c r="F232" s="14"/>
      <c r="G232" s="15">
        <v>96175</v>
      </c>
      <c r="H232" s="345">
        <f>SUM(H233,H239,H242,H244)</f>
        <v>55119</v>
      </c>
      <c r="I232" s="334">
        <f>SUM(I233,I239,I242,I244)</f>
        <v>55119</v>
      </c>
      <c r="J232" s="280">
        <f>I232/H232*100</f>
        <v>100</v>
      </c>
      <c r="K232" s="15">
        <f>SUM(K233,K239,K242,K244)</f>
        <v>0</v>
      </c>
    </row>
    <row r="233" spans="1:11" ht="12.75">
      <c r="A233" s="9"/>
      <c r="B233" s="16" t="s">
        <v>124</v>
      </c>
      <c r="C233" s="17" t="s">
        <v>125</v>
      </c>
      <c r="D233" s="18"/>
      <c r="E233" s="18"/>
      <c r="F233" s="18"/>
      <c r="G233" s="19">
        <v>9554</v>
      </c>
      <c r="H233" s="346">
        <f>SUM(H234)</f>
        <v>4829</v>
      </c>
      <c r="I233" s="335">
        <f>SUM(I234)</f>
        <v>4829</v>
      </c>
      <c r="J233" s="281">
        <f>I233/H233*100</f>
        <v>100</v>
      </c>
      <c r="K233" s="71">
        <f>SUM(K234)</f>
        <v>0</v>
      </c>
    </row>
    <row r="234" spans="1:11" ht="12.75">
      <c r="A234" s="9"/>
      <c r="B234" s="10"/>
      <c r="C234" s="30" t="s">
        <v>6</v>
      </c>
      <c r="D234" s="21" t="s">
        <v>126</v>
      </c>
      <c r="E234" s="21"/>
      <c r="F234" s="21"/>
      <c r="G234" s="22">
        <v>9554</v>
      </c>
      <c r="H234" s="347">
        <v>4829</v>
      </c>
      <c r="I234" s="336">
        <v>4829</v>
      </c>
      <c r="J234" s="282">
        <f>I234/H234*100</f>
        <v>100</v>
      </c>
      <c r="K234" s="47"/>
    </row>
    <row r="235" spans="1:11" s="103" customFormat="1" ht="12.75">
      <c r="A235" s="49"/>
      <c r="B235" s="16" t="s">
        <v>54</v>
      </c>
      <c r="C235" s="58" t="s">
        <v>55</v>
      </c>
      <c r="D235" s="17"/>
      <c r="E235" s="17"/>
      <c r="F235" s="17"/>
      <c r="G235" s="19"/>
      <c r="H235" s="346"/>
      <c r="I235" s="336"/>
      <c r="J235" s="281"/>
      <c r="K235" s="47"/>
    </row>
    <row r="236" spans="1:11" s="103" customFormat="1" ht="12.75">
      <c r="A236" s="49"/>
      <c r="B236" s="16" t="s">
        <v>74</v>
      </c>
      <c r="C236" s="17" t="s">
        <v>75</v>
      </c>
      <c r="D236" s="17"/>
      <c r="E236" s="17"/>
      <c r="F236" s="17"/>
      <c r="G236" s="19"/>
      <c r="H236" s="346"/>
      <c r="I236" s="336"/>
      <c r="J236" s="281"/>
      <c r="K236" s="47"/>
    </row>
    <row r="237" spans="1:11" s="103" customFormat="1" ht="12.75">
      <c r="A237" s="49"/>
      <c r="B237" s="16" t="s">
        <v>88</v>
      </c>
      <c r="C237" s="17" t="s">
        <v>137</v>
      </c>
      <c r="D237" s="17"/>
      <c r="E237" s="17"/>
      <c r="F237" s="17"/>
      <c r="G237" s="19"/>
      <c r="H237" s="346"/>
      <c r="I237" s="336"/>
      <c r="J237" s="281"/>
      <c r="K237" s="47"/>
    </row>
    <row r="238" spans="1:11" ht="12.75">
      <c r="A238" s="9"/>
      <c r="B238" s="30"/>
      <c r="C238" s="30" t="s">
        <v>16</v>
      </c>
      <c r="D238" s="21" t="s">
        <v>107</v>
      </c>
      <c r="E238" s="21"/>
      <c r="F238" s="21"/>
      <c r="G238" s="22"/>
      <c r="H238" s="347"/>
      <c r="I238" s="336"/>
      <c r="J238" s="281"/>
      <c r="K238" s="47"/>
    </row>
    <row r="239" spans="1:11" s="103" customFormat="1" ht="12.75">
      <c r="A239" s="49"/>
      <c r="B239" s="16" t="s">
        <v>104</v>
      </c>
      <c r="C239" s="17" t="s">
        <v>105</v>
      </c>
      <c r="D239" s="17"/>
      <c r="E239" s="17"/>
      <c r="F239" s="17"/>
      <c r="G239" s="19"/>
      <c r="H239" s="346">
        <f>SUM(H240:H241)</f>
        <v>26</v>
      </c>
      <c r="I239" s="335">
        <f>SUM(I240:I241)</f>
        <v>26</v>
      </c>
      <c r="J239" s="281">
        <f>I239/H239*100</f>
        <v>100</v>
      </c>
      <c r="K239" s="71">
        <f>SUM(K240:K241)</f>
        <v>0</v>
      </c>
    </row>
    <row r="240" spans="1:11" s="103" customFormat="1" ht="12.75">
      <c r="A240" s="49"/>
      <c r="B240" s="16"/>
      <c r="C240" s="30" t="s">
        <v>6</v>
      </c>
      <c r="D240" s="18" t="s">
        <v>106</v>
      </c>
      <c r="E240" s="17"/>
      <c r="F240" s="17"/>
      <c r="G240" s="22"/>
      <c r="H240" s="347">
        <v>26</v>
      </c>
      <c r="I240" s="336">
        <v>26</v>
      </c>
      <c r="J240" s="282">
        <f>I240/H240*100</f>
        <v>100</v>
      </c>
      <c r="K240" s="47"/>
    </row>
    <row r="241" spans="1:11" ht="12.75">
      <c r="A241" s="9"/>
      <c r="B241" s="16"/>
      <c r="C241" s="30" t="s">
        <v>16</v>
      </c>
      <c r="D241" s="21" t="s">
        <v>107</v>
      </c>
      <c r="E241" s="21"/>
      <c r="F241" s="31"/>
      <c r="G241" s="22"/>
      <c r="H241" s="347"/>
      <c r="I241" s="336"/>
      <c r="J241" s="281"/>
      <c r="K241" s="47"/>
    </row>
    <row r="242" spans="1:11" ht="12.75">
      <c r="A242" s="9"/>
      <c r="B242" s="16" t="s">
        <v>116</v>
      </c>
      <c r="C242" s="17" t="s">
        <v>117</v>
      </c>
      <c r="D242" s="18"/>
      <c r="E242" s="18"/>
      <c r="F242" s="18"/>
      <c r="G242" s="19"/>
      <c r="H242" s="346">
        <f>SUM(H243)</f>
        <v>3558</v>
      </c>
      <c r="I242" s="335">
        <f>SUM(I243)</f>
        <v>3558</v>
      </c>
      <c r="J242" s="281">
        <f>I242/H242*100</f>
        <v>100</v>
      </c>
      <c r="K242" s="71">
        <f>SUM(K243)</f>
        <v>0</v>
      </c>
    </row>
    <row r="243" spans="1:11" ht="12.75">
      <c r="A243" s="9"/>
      <c r="B243" s="10"/>
      <c r="C243" s="30" t="s">
        <v>6</v>
      </c>
      <c r="D243" s="18" t="s">
        <v>145</v>
      </c>
      <c r="E243" s="18"/>
      <c r="F243" s="18"/>
      <c r="G243" s="22"/>
      <c r="H243" s="347">
        <v>3558</v>
      </c>
      <c r="I243" s="336">
        <v>3558</v>
      </c>
      <c r="J243" s="282">
        <f>I243/H243*100</f>
        <v>100</v>
      </c>
      <c r="K243" s="47"/>
    </row>
    <row r="244" spans="1:11" ht="12.75">
      <c r="A244" s="9"/>
      <c r="B244" s="16" t="s">
        <v>128</v>
      </c>
      <c r="C244" s="17" t="s">
        <v>129</v>
      </c>
      <c r="D244" s="18"/>
      <c r="E244" s="18"/>
      <c r="F244" s="18"/>
      <c r="G244" s="19">
        <v>86621</v>
      </c>
      <c r="H244" s="346">
        <v>46706</v>
      </c>
      <c r="I244" s="335">
        <v>46706</v>
      </c>
      <c r="J244" s="281">
        <f>I244/H244*100</f>
        <v>100</v>
      </c>
      <c r="K244" s="71"/>
    </row>
    <row r="245" spans="1:11" ht="13.5" thickBot="1">
      <c r="A245" s="9"/>
      <c r="B245" s="10"/>
      <c r="C245" s="10"/>
      <c r="D245" s="10"/>
      <c r="E245" s="10"/>
      <c r="F245" s="10"/>
      <c r="G245" s="19"/>
      <c r="H245" s="347"/>
      <c r="I245" s="336"/>
      <c r="J245" s="284"/>
      <c r="K245" s="47"/>
    </row>
    <row r="246" spans="1:11" ht="13.5" thickBot="1">
      <c r="A246" s="48" t="s">
        <v>146</v>
      </c>
      <c r="B246" s="14"/>
      <c r="C246" s="14"/>
      <c r="D246" s="14"/>
      <c r="E246" s="14"/>
      <c r="F246" s="14"/>
      <c r="G246" s="15">
        <v>152416</v>
      </c>
      <c r="H246" s="345">
        <f>SUM(H247,H255,H257)</f>
        <v>80562</v>
      </c>
      <c r="I246" s="334">
        <f>SUM(I247,I255,I257)</f>
        <v>80562</v>
      </c>
      <c r="J246" s="280">
        <f>I246/H246*100</f>
        <v>100</v>
      </c>
      <c r="K246" s="15">
        <f>SUM(K247,K255,K257)</f>
        <v>0</v>
      </c>
    </row>
    <row r="247" spans="1:11" ht="12.75">
      <c r="A247" s="9"/>
      <c r="B247" s="16" t="s">
        <v>124</v>
      </c>
      <c r="C247" s="17" t="s">
        <v>125</v>
      </c>
      <c r="D247" s="18"/>
      <c r="E247" s="18"/>
      <c r="F247" s="18"/>
      <c r="G247" s="19">
        <v>13103</v>
      </c>
      <c r="H247" s="346">
        <f>SUM(H248)</f>
        <v>6627</v>
      </c>
      <c r="I247" s="335">
        <f>SUM(I248)</f>
        <v>6627</v>
      </c>
      <c r="J247" s="281">
        <f>I247/H247*100</f>
        <v>100</v>
      </c>
      <c r="K247" s="71">
        <f>SUM(K248)</f>
        <v>0</v>
      </c>
    </row>
    <row r="248" spans="1:11" ht="12.75">
      <c r="A248" s="9"/>
      <c r="B248" s="10"/>
      <c r="C248" s="30" t="s">
        <v>6</v>
      </c>
      <c r="D248" s="21" t="s">
        <v>126</v>
      </c>
      <c r="E248" s="21"/>
      <c r="F248" s="21"/>
      <c r="G248" s="22">
        <v>13103</v>
      </c>
      <c r="H248" s="347">
        <v>6627</v>
      </c>
      <c r="I248" s="336">
        <v>6627</v>
      </c>
      <c r="J248" s="282">
        <f>I248/H248*100</f>
        <v>100</v>
      </c>
      <c r="K248" s="47"/>
    </row>
    <row r="249" spans="1:11" ht="12.75">
      <c r="A249" s="9"/>
      <c r="B249" s="16" t="s">
        <v>54</v>
      </c>
      <c r="C249" s="58" t="s">
        <v>55</v>
      </c>
      <c r="D249" s="18"/>
      <c r="E249" s="18"/>
      <c r="F249" s="18"/>
      <c r="G249" s="19"/>
      <c r="H249" s="347"/>
      <c r="I249" s="336"/>
      <c r="J249" s="281"/>
      <c r="K249" s="47"/>
    </row>
    <row r="250" spans="1:11" ht="12.75">
      <c r="A250" s="9"/>
      <c r="B250" s="16" t="s">
        <v>74</v>
      </c>
      <c r="C250" s="17" t="s">
        <v>75</v>
      </c>
      <c r="D250" s="18"/>
      <c r="E250" s="18"/>
      <c r="F250" s="18"/>
      <c r="G250" s="19"/>
      <c r="H250" s="347"/>
      <c r="I250" s="336"/>
      <c r="J250" s="281"/>
      <c r="K250" s="47"/>
    </row>
    <row r="251" spans="1:11" ht="12.75">
      <c r="A251" s="9"/>
      <c r="B251" s="16" t="s">
        <v>88</v>
      </c>
      <c r="C251" s="17" t="s">
        <v>137</v>
      </c>
      <c r="D251" s="18"/>
      <c r="E251" s="18"/>
      <c r="F251" s="18"/>
      <c r="G251" s="19"/>
      <c r="H251" s="347"/>
      <c r="I251" s="336"/>
      <c r="J251" s="281"/>
      <c r="K251" s="47"/>
    </row>
    <row r="252" spans="1:11" ht="12.75">
      <c r="A252" s="9"/>
      <c r="B252" s="16" t="s">
        <v>104</v>
      </c>
      <c r="C252" s="17" t="s">
        <v>105</v>
      </c>
      <c r="D252" s="18"/>
      <c r="E252" s="18"/>
      <c r="F252" s="18"/>
      <c r="G252" s="19"/>
      <c r="H252" s="347"/>
      <c r="I252" s="336"/>
      <c r="J252" s="281"/>
      <c r="K252" s="47"/>
    </row>
    <row r="253" spans="1:11" ht="12.75">
      <c r="A253" s="9"/>
      <c r="B253" s="16"/>
      <c r="C253" s="30" t="s">
        <v>6</v>
      </c>
      <c r="D253" s="18" t="s">
        <v>418</v>
      </c>
      <c r="E253" s="18"/>
      <c r="F253" s="18"/>
      <c r="G253" s="22"/>
      <c r="H253" s="347"/>
      <c r="I253" s="336"/>
      <c r="J253" s="281"/>
      <c r="K253" s="47"/>
    </row>
    <row r="254" spans="1:11" ht="12.75">
      <c r="A254" s="9"/>
      <c r="B254" s="16"/>
      <c r="C254" s="30" t="s">
        <v>16</v>
      </c>
      <c r="D254" s="21" t="s">
        <v>419</v>
      </c>
      <c r="E254" s="21"/>
      <c r="F254" s="21"/>
      <c r="G254" s="22"/>
      <c r="H254" s="347"/>
      <c r="I254" s="336"/>
      <c r="J254" s="281"/>
      <c r="K254" s="47"/>
    </row>
    <row r="255" spans="1:11" ht="12.75">
      <c r="A255" s="9"/>
      <c r="B255" s="16" t="s">
        <v>116</v>
      </c>
      <c r="C255" s="17" t="s">
        <v>117</v>
      </c>
      <c r="D255" s="18"/>
      <c r="E255" s="18"/>
      <c r="F255" s="18"/>
      <c r="G255" s="19"/>
      <c r="H255" s="346">
        <f>SUM(H256)</f>
        <v>3077</v>
      </c>
      <c r="I255" s="335">
        <f>SUM(I256)</f>
        <v>3077</v>
      </c>
      <c r="J255" s="281">
        <f>I255/H255*100</f>
        <v>100</v>
      </c>
      <c r="K255" s="71">
        <f>SUM(K256)</f>
        <v>0</v>
      </c>
    </row>
    <row r="256" spans="1:11" ht="12.75">
      <c r="A256" s="9"/>
      <c r="B256" s="10"/>
      <c r="C256" s="30" t="s">
        <v>6</v>
      </c>
      <c r="D256" s="18" t="s">
        <v>118</v>
      </c>
      <c r="E256" s="18"/>
      <c r="F256" s="18"/>
      <c r="G256" s="22"/>
      <c r="H256" s="347">
        <v>3077</v>
      </c>
      <c r="I256" s="336">
        <v>3077</v>
      </c>
      <c r="J256" s="282">
        <f>I256/H256*100</f>
        <v>100</v>
      </c>
      <c r="K256" s="47"/>
    </row>
    <row r="257" spans="1:11" ht="13.5" thickBot="1">
      <c r="A257" s="26"/>
      <c r="B257" s="72" t="s">
        <v>128</v>
      </c>
      <c r="C257" s="87" t="s">
        <v>129</v>
      </c>
      <c r="D257" s="27"/>
      <c r="E257" s="27"/>
      <c r="F257" s="27"/>
      <c r="G257" s="86">
        <v>139313</v>
      </c>
      <c r="H257" s="354">
        <v>70858</v>
      </c>
      <c r="I257" s="341">
        <v>70858</v>
      </c>
      <c r="J257" s="281">
        <f>I257/H257*100</f>
        <v>100</v>
      </c>
      <c r="K257" s="28"/>
    </row>
    <row r="258" spans="1:11" ht="13.5" thickBot="1">
      <c r="A258" s="48" t="s">
        <v>438</v>
      </c>
      <c r="B258" s="14"/>
      <c r="C258" s="14"/>
      <c r="D258" s="14"/>
      <c r="E258" s="14"/>
      <c r="F258" s="14"/>
      <c r="G258" s="15">
        <v>69897</v>
      </c>
      <c r="H258" s="345">
        <f>SUM(H259,H266,H268)</f>
        <v>35330</v>
      </c>
      <c r="I258" s="334">
        <f>SUM(I259,I266,I268)</f>
        <v>35330</v>
      </c>
      <c r="J258" s="280">
        <f>I258/H258*100</f>
        <v>100</v>
      </c>
      <c r="K258" s="15">
        <f>SUM(K259,K266,K268)</f>
        <v>0</v>
      </c>
    </row>
    <row r="259" spans="1:11" ht="12.75">
      <c r="A259" s="9"/>
      <c r="B259" s="16" t="s">
        <v>124</v>
      </c>
      <c r="C259" s="17" t="s">
        <v>125</v>
      </c>
      <c r="D259" s="18"/>
      <c r="E259" s="18"/>
      <c r="F259" s="18"/>
      <c r="G259" s="19">
        <v>4526</v>
      </c>
      <c r="H259" s="346">
        <f>SUM(H260)</f>
        <v>2073</v>
      </c>
      <c r="I259" s="335">
        <f>SUM(I260)</f>
        <v>2073</v>
      </c>
      <c r="J259" s="281">
        <f>I259/H259*100</f>
        <v>100</v>
      </c>
      <c r="K259" s="71">
        <f>SUM(K260)</f>
        <v>0</v>
      </c>
    </row>
    <row r="260" spans="1:11" ht="12.75">
      <c r="A260" s="9"/>
      <c r="B260" s="10"/>
      <c r="C260" s="30" t="s">
        <v>6</v>
      </c>
      <c r="D260" s="21" t="s">
        <v>126</v>
      </c>
      <c r="E260" s="21"/>
      <c r="F260" s="21"/>
      <c r="G260" s="22">
        <v>4526</v>
      </c>
      <c r="H260" s="347">
        <v>2073</v>
      </c>
      <c r="I260" s="336">
        <v>2073</v>
      </c>
      <c r="J260" s="282">
        <f aca="true" t="shared" si="7" ref="J260:J268">I260/H260*100</f>
        <v>100</v>
      </c>
      <c r="K260" s="47"/>
    </row>
    <row r="261" spans="1:11" ht="12.75">
      <c r="A261" s="9"/>
      <c r="B261" s="16" t="s">
        <v>54</v>
      </c>
      <c r="C261" s="58" t="s">
        <v>55</v>
      </c>
      <c r="D261" s="18"/>
      <c r="E261" s="18"/>
      <c r="F261" s="18"/>
      <c r="G261" s="19"/>
      <c r="H261" s="347"/>
      <c r="I261" s="336"/>
      <c r="J261" s="281"/>
      <c r="K261" s="47"/>
    </row>
    <row r="262" spans="1:11" ht="12.75">
      <c r="A262" s="9"/>
      <c r="B262" s="16" t="s">
        <v>74</v>
      </c>
      <c r="C262" s="17" t="s">
        <v>75</v>
      </c>
      <c r="D262" s="18"/>
      <c r="E262" s="18"/>
      <c r="F262" s="18"/>
      <c r="G262" s="19"/>
      <c r="H262" s="347"/>
      <c r="I262" s="336"/>
      <c r="J262" s="281"/>
      <c r="K262" s="47"/>
    </row>
    <row r="263" spans="1:11" ht="12.75">
      <c r="A263" s="9"/>
      <c r="B263" s="16" t="s">
        <v>88</v>
      </c>
      <c r="C263" s="17" t="s">
        <v>137</v>
      </c>
      <c r="D263" s="18"/>
      <c r="E263" s="18"/>
      <c r="F263" s="18"/>
      <c r="G263" s="19"/>
      <c r="H263" s="347"/>
      <c r="I263" s="336"/>
      <c r="J263" s="281"/>
      <c r="K263" s="47"/>
    </row>
    <row r="264" spans="1:11" ht="12.75">
      <c r="A264" s="9"/>
      <c r="B264" s="16" t="s">
        <v>104</v>
      </c>
      <c r="C264" s="17" t="s">
        <v>105</v>
      </c>
      <c r="D264" s="18"/>
      <c r="E264" s="18"/>
      <c r="F264" s="18"/>
      <c r="G264" s="19"/>
      <c r="H264" s="347"/>
      <c r="I264" s="336"/>
      <c r="J264" s="281"/>
      <c r="K264" s="47"/>
    </row>
    <row r="265" spans="1:11" ht="12.75">
      <c r="A265" s="9"/>
      <c r="B265" s="16"/>
      <c r="C265" s="30" t="s">
        <v>6</v>
      </c>
      <c r="D265" s="21" t="s">
        <v>106</v>
      </c>
      <c r="E265" s="21"/>
      <c r="F265" s="21"/>
      <c r="G265" s="22"/>
      <c r="H265" s="347"/>
      <c r="I265" s="336"/>
      <c r="J265" s="281"/>
      <c r="K265" s="47"/>
    </row>
    <row r="266" spans="1:11" ht="12.75">
      <c r="A266" s="9"/>
      <c r="B266" s="16" t="s">
        <v>116</v>
      </c>
      <c r="C266" s="17" t="s">
        <v>117</v>
      </c>
      <c r="D266" s="18"/>
      <c r="E266" s="18"/>
      <c r="F266" s="18"/>
      <c r="G266" s="19"/>
      <c r="H266" s="346">
        <f>SUM(H267)</f>
        <v>1789</v>
      </c>
      <c r="I266" s="335">
        <f>SUM(I267)</f>
        <v>1789</v>
      </c>
      <c r="J266" s="281">
        <f t="shared" si="7"/>
        <v>100</v>
      </c>
      <c r="K266" s="71">
        <f>SUM(K267)</f>
        <v>0</v>
      </c>
    </row>
    <row r="267" spans="1:11" ht="12.75">
      <c r="A267" s="9"/>
      <c r="B267" s="10"/>
      <c r="C267" s="30" t="s">
        <v>6</v>
      </c>
      <c r="D267" s="18" t="s">
        <v>118</v>
      </c>
      <c r="E267" s="18"/>
      <c r="F267" s="18"/>
      <c r="G267" s="22"/>
      <c r="H267" s="347">
        <v>1789</v>
      </c>
      <c r="I267" s="336">
        <v>1789</v>
      </c>
      <c r="J267" s="282">
        <f t="shared" si="7"/>
        <v>100</v>
      </c>
      <c r="K267" s="47"/>
    </row>
    <row r="268" spans="1:11" ht="12.75">
      <c r="A268" s="9"/>
      <c r="B268" s="16" t="s">
        <v>128</v>
      </c>
      <c r="C268" s="17" t="s">
        <v>129</v>
      </c>
      <c r="D268" s="18"/>
      <c r="E268" s="18"/>
      <c r="F268" s="18"/>
      <c r="G268" s="19">
        <v>65371</v>
      </c>
      <c r="H268" s="346">
        <v>31468</v>
      </c>
      <c r="I268" s="335">
        <v>31468</v>
      </c>
      <c r="J268" s="281">
        <f t="shared" si="7"/>
        <v>100</v>
      </c>
      <c r="K268" s="71"/>
    </row>
    <row r="269" spans="1:11" ht="13.5" thickBot="1">
      <c r="A269" s="26"/>
      <c r="B269" s="27"/>
      <c r="C269" s="27"/>
      <c r="D269" s="27"/>
      <c r="E269" s="27"/>
      <c r="F269" s="27"/>
      <c r="G269" s="28"/>
      <c r="H269" s="348"/>
      <c r="I269" s="337"/>
      <c r="J269" s="283"/>
      <c r="K269" s="102"/>
    </row>
    <row r="270" spans="1:11" ht="13.5" thickBot="1">
      <c r="A270" s="62"/>
      <c r="B270" s="7"/>
      <c r="C270" s="7"/>
      <c r="D270" s="7"/>
      <c r="E270" s="7"/>
      <c r="F270" s="7"/>
      <c r="G270" s="66"/>
      <c r="H270" s="352"/>
      <c r="I270" s="339"/>
      <c r="J270" s="290"/>
      <c r="K270" s="46"/>
    </row>
    <row r="271" spans="1:11" ht="13.5" thickBot="1">
      <c r="A271" s="48" t="s">
        <v>147</v>
      </c>
      <c r="B271" s="14"/>
      <c r="C271" s="14"/>
      <c r="D271" s="14"/>
      <c r="E271" s="14"/>
      <c r="F271" s="14"/>
      <c r="G271" s="15"/>
      <c r="H271" s="345"/>
      <c r="I271" s="334"/>
      <c r="J271" s="291"/>
      <c r="K271" s="15"/>
    </row>
    <row r="272" spans="1:11" ht="13.5" thickBot="1">
      <c r="A272" s="9"/>
      <c r="B272" s="10"/>
      <c r="C272" s="10"/>
      <c r="D272" s="10"/>
      <c r="E272" s="10"/>
      <c r="F272" s="10"/>
      <c r="G272" s="19"/>
      <c r="H272" s="347"/>
      <c r="I272" s="336"/>
      <c r="J272" s="290"/>
      <c r="K272" s="47"/>
    </row>
    <row r="273" spans="1:11" ht="13.5" thickBot="1">
      <c r="A273" s="48"/>
      <c r="B273" s="13" t="s">
        <v>148</v>
      </c>
      <c r="C273" s="14"/>
      <c r="D273" s="14"/>
      <c r="E273" s="14"/>
      <c r="F273" s="14"/>
      <c r="G273" s="15">
        <v>42876</v>
      </c>
      <c r="H273" s="345">
        <f>SUM(H274,H281,H283)</f>
        <v>46583</v>
      </c>
      <c r="I273" s="334">
        <f>SUM(I274,I281,I283)</f>
        <v>32137</v>
      </c>
      <c r="J273" s="280">
        <f>I273/H273*100</f>
        <v>68.9886868600133</v>
      </c>
      <c r="K273" s="15">
        <f>SUM(K274,K281,K283)</f>
        <v>44518</v>
      </c>
    </row>
    <row r="274" spans="1:11" ht="12.75">
      <c r="A274" s="9"/>
      <c r="B274" s="16" t="s">
        <v>124</v>
      </c>
      <c r="C274" s="17" t="s">
        <v>125</v>
      </c>
      <c r="D274" s="18"/>
      <c r="E274" s="18"/>
      <c r="F274" s="18"/>
      <c r="G274" s="19">
        <v>400</v>
      </c>
      <c r="H274" s="346">
        <f>SUM(H275)</f>
        <v>400</v>
      </c>
      <c r="I274" s="335">
        <f>SUM(I275)</f>
        <v>249</v>
      </c>
      <c r="J274" s="281">
        <f>I274/H274*100</f>
        <v>62.25000000000001</v>
      </c>
      <c r="K274" s="71">
        <f>SUM(K275)</f>
        <v>400</v>
      </c>
    </row>
    <row r="275" spans="1:11" ht="12.75">
      <c r="A275" s="9"/>
      <c r="B275" s="10"/>
      <c r="C275" s="30" t="s">
        <v>6</v>
      </c>
      <c r="D275" s="21" t="s">
        <v>126</v>
      </c>
      <c r="E275" s="21"/>
      <c r="F275" s="21"/>
      <c r="G275" s="22">
        <v>400</v>
      </c>
      <c r="H275" s="347">
        <v>400</v>
      </c>
      <c r="I275" s="336">
        <v>249</v>
      </c>
      <c r="J275" s="282">
        <f aca="true" t="shared" si="8" ref="J275:J283">I275/H275*100</f>
        <v>62.25000000000001</v>
      </c>
      <c r="K275" s="47">
        <v>400</v>
      </c>
    </row>
    <row r="276" spans="1:11" ht="12.75">
      <c r="A276" s="9"/>
      <c r="B276" s="16" t="s">
        <v>54</v>
      </c>
      <c r="C276" s="58" t="s">
        <v>55</v>
      </c>
      <c r="D276" s="18"/>
      <c r="E276" s="18"/>
      <c r="F276" s="18"/>
      <c r="G276" s="19"/>
      <c r="H276" s="347"/>
      <c r="I276" s="336"/>
      <c r="J276" s="281"/>
      <c r="K276" s="47"/>
    </row>
    <row r="277" spans="1:11" ht="12.75">
      <c r="A277" s="9"/>
      <c r="B277" s="16" t="s">
        <v>74</v>
      </c>
      <c r="C277" s="17" t="s">
        <v>75</v>
      </c>
      <c r="D277" s="18"/>
      <c r="E277" s="18"/>
      <c r="F277" s="18"/>
      <c r="G277" s="19"/>
      <c r="H277" s="347"/>
      <c r="I277" s="336"/>
      <c r="J277" s="281"/>
      <c r="K277" s="47"/>
    </row>
    <row r="278" spans="1:11" ht="12.75">
      <c r="A278" s="9"/>
      <c r="B278" s="16" t="s">
        <v>88</v>
      </c>
      <c r="C278" s="17" t="s">
        <v>137</v>
      </c>
      <c r="D278" s="18"/>
      <c r="E278" s="18"/>
      <c r="F278" s="18"/>
      <c r="G278" s="19"/>
      <c r="H278" s="347"/>
      <c r="I278" s="336"/>
      <c r="J278" s="281"/>
      <c r="K278" s="47"/>
    </row>
    <row r="279" spans="1:11" ht="12.75">
      <c r="A279" s="9"/>
      <c r="B279" s="16" t="s">
        <v>104</v>
      </c>
      <c r="C279" s="17" t="s">
        <v>105</v>
      </c>
      <c r="D279" s="18"/>
      <c r="E279" s="18"/>
      <c r="F279" s="18"/>
      <c r="G279" s="19"/>
      <c r="H279" s="347"/>
      <c r="I279" s="336"/>
      <c r="J279" s="281"/>
      <c r="K279" s="47"/>
    </row>
    <row r="280" spans="1:11" ht="12.75">
      <c r="A280" s="9"/>
      <c r="B280" s="16"/>
      <c r="C280" s="30" t="s">
        <v>6</v>
      </c>
      <c r="D280" s="21" t="s">
        <v>106</v>
      </c>
      <c r="E280" s="21"/>
      <c r="F280" s="21"/>
      <c r="G280" s="22"/>
      <c r="H280" s="347"/>
      <c r="I280" s="336"/>
      <c r="J280" s="281"/>
      <c r="K280" s="47"/>
    </row>
    <row r="281" spans="1:11" ht="12.75">
      <c r="A281" s="9"/>
      <c r="B281" s="16" t="s">
        <v>116</v>
      </c>
      <c r="C281" s="17" t="s">
        <v>117</v>
      </c>
      <c r="D281" s="18"/>
      <c r="E281" s="18"/>
      <c r="F281" s="18"/>
      <c r="G281" s="19"/>
      <c r="H281" s="346">
        <f>SUM(H282)</f>
        <v>888</v>
      </c>
      <c r="I281" s="335">
        <f>SUM(I282)</f>
        <v>888</v>
      </c>
      <c r="J281" s="281">
        <f t="shared" si="8"/>
        <v>100</v>
      </c>
      <c r="K281" s="71">
        <f>SUM(K282)</f>
        <v>888</v>
      </c>
    </row>
    <row r="282" spans="1:11" ht="12.75">
      <c r="A282" s="9"/>
      <c r="B282" s="10"/>
      <c r="C282" s="30" t="s">
        <v>6</v>
      </c>
      <c r="D282" s="18" t="s">
        <v>118</v>
      </c>
      <c r="E282" s="18"/>
      <c r="F282" s="18"/>
      <c r="G282" s="22"/>
      <c r="H282" s="347">
        <v>888</v>
      </c>
      <c r="I282" s="336">
        <v>888</v>
      </c>
      <c r="J282" s="282">
        <f t="shared" si="8"/>
        <v>100</v>
      </c>
      <c r="K282" s="47">
        <v>888</v>
      </c>
    </row>
    <row r="283" spans="1:11" ht="12.75">
      <c r="A283" s="9"/>
      <c r="B283" s="16" t="s">
        <v>128</v>
      </c>
      <c r="C283" s="17" t="s">
        <v>129</v>
      </c>
      <c r="D283" s="18"/>
      <c r="E283" s="18"/>
      <c r="F283" s="18"/>
      <c r="G283" s="19">
        <v>42476</v>
      </c>
      <c r="H283" s="346">
        <v>45295</v>
      </c>
      <c r="I283" s="335">
        <v>31000</v>
      </c>
      <c r="J283" s="281">
        <f t="shared" si="8"/>
        <v>68.44022519041837</v>
      </c>
      <c r="K283" s="71">
        <v>43230</v>
      </c>
    </row>
    <row r="284" spans="1:11" ht="13.5" thickBot="1">
      <c r="A284" s="9"/>
      <c r="B284" s="10"/>
      <c r="C284" s="30"/>
      <c r="D284" s="10"/>
      <c r="E284" s="10"/>
      <c r="F284" s="10"/>
      <c r="G284" s="19"/>
      <c r="H284" s="347"/>
      <c r="I284" s="336"/>
      <c r="J284" s="284"/>
      <c r="K284" s="47"/>
    </row>
    <row r="285" spans="1:11" ht="13.5" thickBot="1">
      <c r="A285" s="48"/>
      <c r="B285" s="13" t="s">
        <v>149</v>
      </c>
      <c r="C285" s="14"/>
      <c r="D285" s="14"/>
      <c r="E285" s="14"/>
      <c r="F285" s="14"/>
      <c r="G285" s="15">
        <v>22977</v>
      </c>
      <c r="H285" s="345">
        <f>SUM(H290,H294,H296)</f>
        <v>13160</v>
      </c>
      <c r="I285" s="334">
        <f>SUM(I290,I294,I296)</f>
        <v>9119</v>
      </c>
      <c r="J285" s="280">
        <f>I285/H285*100</f>
        <v>69.29331306990882</v>
      </c>
      <c r="K285" s="15">
        <f>SUM(K290,K294,K296)</f>
        <v>12970</v>
      </c>
    </row>
    <row r="286" spans="1:11" ht="12.75">
      <c r="A286" s="9"/>
      <c r="B286" s="16" t="s">
        <v>124</v>
      </c>
      <c r="C286" s="17" t="s">
        <v>125</v>
      </c>
      <c r="D286" s="18"/>
      <c r="E286" s="18"/>
      <c r="F286" s="18"/>
      <c r="G286" s="19"/>
      <c r="H286" s="347"/>
      <c r="I286" s="336"/>
      <c r="J286" s="282"/>
      <c r="K286" s="47"/>
    </row>
    <row r="287" spans="1:11" ht="12.75">
      <c r="A287" s="9"/>
      <c r="B287" s="10"/>
      <c r="C287" s="30" t="s">
        <v>6</v>
      </c>
      <c r="D287" s="21" t="s">
        <v>126</v>
      </c>
      <c r="E287" s="21"/>
      <c r="F287" s="21"/>
      <c r="G287" s="22"/>
      <c r="H287" s="347"/>
      <c r="I287" s="336"/>
      <c r="J287" s="282"/>
      <c r="K287" s="47"/>
    </row>
    <row r="288" spans="1:11" ht="12.75">
      <c r="A288" s="9"/>
      <c r="B288" s="16" t="s">
        <v>54</v>
      </c>
      <c r="C288" s="58" t="s">
        <v>55</v>
      </c>
      <c r="D288" s="18"/>
      <c r="E288" s="18"/>
      <c r="F288" s="18"/>
      <c r="G288" s="19"/>
      <c r="H288" s="347"/>
      <c r="I288" s="336"/>
      <c r="J288" s="282"/>
      <c r="K288" s="47"/>
    </row>
    <row r="289" spans="1:11" ht="12.75">
      <c r="A289" s="9"/>
      <c r="B289" s="16" t="s">
        <v>74</v>
      </c>
      <c r="C289" s="17" t="s">
        <v>75</v>
      </c>
      <c r="D289" s="18"/>
      <c r="E289" s="18"/>
      <c r="F289" s="18"/>
      <c r="G289" s="19"/>
      <c r="H289" s="347"/>
      <c r="I289" s="336"/>
      <c r="J289" s="282"/>
      <c r="K289" s="47"/>
    </row>
    <row r="290" spans="1:11" ht="12.75">
      <c r="A290" s="9"/>
      <c r="B290" s="16" t="s">
        <v>88</v>
      </c>
      <c r="C290" s="17" t="s">
        <v>137</v>
      </c>
      <c r="D290" s="18"/>
      <c r="E290" s="18"/>
      <c r="F290" s="18"/>
      <c r="G290" s="19">
        <v>10130</v>
      </c>
      <c r="H290" s="346">
        <f>SUM(H291)</f>
        <v>6230</v>
      </c>
      <c r="I290" s="335">
        <f>SUM(I291)</f>
        <v>5827</v>
      </c>
      <c r="J290" s="281">
        <f>I290/H290*100</f>
        <v>93.53130016051364</v>
      </c>
      <c r="K290" s="71">
        <f>SUM(K291)</f>
        <v>6230</v>
      </c>
    </row>
    <row r="291" spans="1:11" ht="12.75">
      <c r="A291" s="9"/>
      <c r="B291" s="16"/>
      <c r="C291" s="52" t="s">
        <v>6</v>
      </c>
      <c r="D291" s="18" t="s">
        <v>90</v>
      </c>
      <c r="E291" s="18"/>
      <c r="F291" s="18"/>
      <c r="G291" s="22">
        <v>10130</v>
      </c>
      <c r="H291" s="347">
        <v>6230</v>
      </c>
      <c r="I291" s="336">
        <v>5827</v>
      </c>
      <c r="J291" s="282">
        <f aca="true" t="shared" si="9" ref="J291:J296">I291/H291*100</f>
        <v>93.53130016051364</v>
      </c>
      <c r="K291" s="47">
        <v>6230</v>
      </c>
    </row>
    <row r="292" spans="1:11" ht="12.75">
      <c r="A292" s="9"/>
      <c r="B292" s="16" t="s">
        <v>104</v>
      </c>
      <c r="C292" s="17" t="s">
        <v>105</v>
      </c>
      <c r="D292" s="18"/>
      <c r="E292" s="18"/>
      <c r="F292" s="18"/>
      <c r="G292" s="19"/>
      <c r="H292" s="347"/>
      <c r="I292" s="335"/>
      <c r="J292" s="281"/>
      <c r="K292" s="71"/>
    </row>
    <row r="293" spans="1:11" ht="12.75">
      <c r="A293" s="9"/>
      <c r="B293" s="16"/>
      <c r="C293" s="30" t="s">
        <v>6</v>
      </c>
      <c r="D293" s="21" t="s">
        <v>106</v>
      </c>
      <c r="E293" s="21"/>
      <c r="F293" s="21"/>
      <c r="G293" s="22"/>
      <c r="H293" s="347"/>
      <c r="I293" s="335"/>
      <c r="J293" s="281"/>
      <c r="K293" s="71"/>
    </row>
    <row r="294" spans="1:11" ht="12.75">
      <c r="A294" s="9"/>
      <c r="B294" s="16" t="s">
        <v>116</v>
      </c>
      <c r="C294" s="17" t="s">
        <v>117</v>
      </c>
      <c r="D294" s="18"/>
      <c r="E294" s="18"/>
      <c r="F294" s="18"/>
      <c r="G294" s="19"/>
      <c r="H294" s="346">
        <f>SUM(H295)</f>
        <v>2063</v>
      </c>
      <c r="I294" s="335">
        <f>SUM(I295)</f>
        <v>2063</v>
      </c>
      <c r="J294" s="281">
        <f t="shared" si="9"/>
        <v>100</v>
      </c>
      <c r="K294" s="71">
        <f>SUM(K295)</f>
        <v>2063</v>
      </c>
    </row>
    <row r="295" spans="1:11" ht="12.75">
      <c r="A295" s="9"/>
      <c r="B295" s="10"/>
      <c r="C295" s="30" t="s">
        <v>6</v>
      </c>
      <c r="D295" s="18" t="s">
        <v>118</v>
      </c>
      <c r="E295" s="18"/>
      <c r="F295" s="18"/>
      <c r="G295" s="22"/>
      <c r="H295" s="347">
        <v>2063</v>
      </c>
      <c r="I295" s="336">
        <v>2063</v>
      </c>
      <c r="J295" s="282">
        <f t="shared" si="9"/>
        <v>100</v>
      </c>
      <c r="K295" s="47">
        <v>2063</v>
      </c>
    </row>
    <row r="296" spans="1:11" ht="12.75">
      <c r="A296" s="9"/>
      <c r="B296" s="16" t="s">
        <v>128</v>
      </c>
      <c r="C296" s="17" t="s">
        <v>129</v>
      </c>
      <c r="D296" s="18"/>
      <c r="E296" s="18"/>
      <c r="F296" s="18"/>
      <c r="G296" s="19">
        <v>12847</v>
      </c>
      <c r="H296" s="346">
        <v>4867</v>
      </c>
      <c r="I296" s="335">
        <v>1229</v>
      </c>
      <c r="J296" s="281">
        <f t="shared" si="9"/>
        <v>25.251695089377442</v>
      </c>
      <c r="K296" s="71">
        <v>4677</v>
      </c>
    </row>
    <row r="297" spans="1:11" ht="13.5" thickBot="1">
      <c r="A297" s="26"/>
      <c r="B297" s="72"/>
      <c r="C297" s="73"/>
      <c r="D297" s="27"/>
      <c r="E297" s="27"/>
      <c r="F297" s="27"/>
      <c r="G297" s="37"/>
      <c r="H297" s="348"/>
      <c r="I297" s="337"/>
      <c r="J297" s="283"/>
      <c r="K297" s="102"/>
    </row>
    <row r="298" spans="1:11" ht="13.5" thickBot="1">
      <c r="A298" s="74"/>
      <c r="B298" s="75"/>
      <c r="C298" s="75"/>
      <c r="D298" s="75"/>
      <c r="E298" s="75"/>
      <c r="F298" s="75"/>
      <c r="G298" s="76"/>
      <c r="H298" s="355"/>
      <c r="I298" s="342"/>
      <c r="J298" s="290"/>
      <c r="K298" s="107"/>
    </row>
    <row r="299" spans="1:11" ht="13.5" thickBot="1">
      <c r="A299" s="77"/>
      <c r="B299" s="78" t="s">
        <v>150</v>
      </c>
      <c r="C299" s="79"/>
      <c r="D299" s="79"/>
      <c r="E299" s="79"/>
      <c r="F299" s="79"/>
      <c r="G299" s="80">
        <v>132465</v>
      </c>
      <c r="H299" s="345">
        <f>SUM(H300,H305,H306)</f>
        <v>146147</v>
      </c>
      <c r="I299" s="334">
        <f>SUM(I300,I305,I306)</f>
        <v>100250</v>
      </c>
      <c r="J299" s="280">
        <f>I299/H299*100</f>
        <v>68.59531841228352</v>
      </c>
      <c r="K299" s="15">
        <f>SUM(K300,K305,K306)</f>
        <v>146147</v>
      </c>
    </row>
    <row r="300" spans="1:11" ht="12.75">
      <c r="A300" s="9"/>
      <c r="B300" s="16" t="s">
        <v>124</v>
      </c>
      <c r="C300" s="81" t="s">
        <v>125</v>
      </c>
      <c r="D300" s="45"/>
      <c r="E300" s="45"/>
      <c r="F300" s="82"/>
      <c r="G300" s="83">
        <v>104395</v>
      </c>
      <c r="H300" s="346">
        <v>104395</v>
      </c>
      <c r="I300" s="335">
        <v>65928</v>
      </c>
      <c r="J300" s="281">
        <f>I300/H300*100</f>
        <v>63.1524498299727</v>
      </c>
      <c r="K300" s="71">
        <v>104395</v>
      </c>
    </row>
    <row r="301" spans="1:11" ht="12.75">
      <c r="A301" s="9"/>
      <c r="B301" s="16" t="s">
        <v>54</v>
      </c>
      <c r="C301" s="84" t="s">
        <v>55</v>
      </c>
      <c r="D301" s="21"/>
      <c r="E301" s="21"/>
      <c r="F301" s="31"/>
      <c r="G301" s="85"/>
      <c r="H301" s="347"/>
      <c r="I301" s="336"/>
      <c r="J301" s="281"/>
      <c r="K301" s="47"/>
    </row>
    <row r="302" spans="1:11" ht="12.75">
      <c r="A302" s="9"/>
      <c r="B302" s="16" t="s">
        <v>74</v>
      </c>
      <c r="C302" s="65" t="s">
        <v>75</v>
      </c>
      <c r="D302" s="21"/>
      <c r="E302" s="21"/>
      <c r="F302" s="31"/>
      <c r="G302" s="85"/>
      <c r="H302" s="347"/>
      <c r="I302" s="336"/>
      <c r="J302" s="281"/>
      <c r="K302" s="47"/>
    </row>
    <row r="303" spans="1:11" ht="12.75">
      <c r="A303" s="9"/>
      <c r="B303" s="16" t="s">
        <v>88</v>
      </c>
      <c r="C303" s="65" t="s">
        <v>137</v>
      </c>
      <c r="D303" s="21"/>
      <c r="E303" s="21"/>
      <c r="F303" s="31"/>
      <c r="G303" s="85"/>
      <c r="H303" s="347"/>
      <c r="I303" s="336"/>
      <c r="J303" s="281"/>
      <c r="K303" s="47"/>
    </row>
    <row r="304" spans="1:11" ht="12.75">
      <c r="A304" s="9"/>
      <c r="B304" s="16" t="s">
        <v>104</v>
      </c>
      <c r="C304" s="65" t="s">
        <v>105</v>
      </c>
      <c r="D304" s="21"/>
      <c r="E304" s="21"/>
      <c r="F304" s="31"/>
      <c r="G304" s="85"/>
      <c r="H304" s="347"/>
      <c r="I304" s="336"/>
      <c r="J304" s="281"/>
      <c r="K304" s="47"/>
    </row>
    <row r="305" spans="1:11" ht="12.75">
      <c r="A305" s="9"/>
      <c r="B305" s="16" t="s">
        <v>116</v>
      </c>
      <c r="C305" s="65" t="s">
        <v>117</v>
      </c>
      <c r="D305" s="21"/>
      <c r="E305" s="21"/>
      <c r="F305" s="31"/>
      <c r="G305" s="85"/>
      <c r="H305" s="346">
        <v>13322</v>
      </c>
      <c r="I305" s="335">
        <v>13322</v>
      </c>
      <c r="J305" s="281">
        <f>I305/H305*100</f>
        <v>100</v>
      </c>
      <c r="K305" s="71">
        <v>13322</v>
      </c>
    </row>
    <row r="306" spans="1:11" ht="12.75">
      <c r="A306" s="9"/>
      <c r="B306" s="16" t="s">
        <v>128</v>
      </c>
      <c r="C306" s="65" t="s">
        <v>129</v>
      </c>
      <c r="D306" s="21"/>
      <c r="E306" s="21"/>
      <c r="F306" s="31"/>
      <c r="G306" s="85">
        <v>28070</v>
      </c>
      <c r="H306" s="346">
        <v>28430</v>
      </c>
      <c r="I306" s="335">
        <v>21000</v>
      </c>
      <c r="J306" s="281">
        <f>I306/H306*100</f>
        <v>73.86563489271896</v>
      </c>
      <c r="K306" s="71">
        <v>28430</v>
      </c>
    </row>
    <row r="307" spans="1:11" ht="13.5" thickBot="1">
      <c r="A307" s="9"/>
      <c r="B307" s="10"/>
      <c r="C307" s="10"/>
      <c r="D307" s="10"/>
      <c r="E307" s="10"/>
      <c r="F307" s="10"/>
      <c r="G307" s="86"/>
      <c r="H307" s="347"/>
      <c r="I307" s="336"/>
      <c r="J307" s="284"/>
      <c r="K307" s="47"/>
    </row>
    <row r="308" spans="1:11" ht="13.5" thickBot="1">
      <c r="A308" s="48"/>
      <c r="B308" s="13" t="s">
        <v>151</v>
      </c>
      <c r="C308" s="14"/>
      <c r="D308" s="14"/>
      <c r="E308" s="14"/>
      <c r="F308" s="14"/>
      <c r="G308" s="15">
        <v>28445</v>
      </c>
      <c r="H308" s="345">
        <f>SUM(H313,H316,H318)</f>
        <v>34090</v>
      </c>
      <c r="I308" s="334">
        <f>SUM(I313,I316,I318)</f>
        <v>26455</v>
      </c>
      <c r="J308" s="280">
        <f>I308/H308*100</f>
        <v>77.60340275740687</v>
      </c>
      <c r="K308" s="15">
        <f>SUM(K313,K316,K318)</f>
        <v>33775</v>
      </c>
    </row>
    <row r="309" spans="1:11" ht="12.75">
      <c r="A309" s="9"/>
      <c r="B309" s="16" t="s">
        <v>124</v>
      </c>
      <c r="C309" s="17" t="s">
        <v>125</v>
      </c>
      <c r="D309" s="18"/>
      <c r="E309" s="18"/>
      <c r="F309" s="18"/>
      <c r="G309" s="19"/>
      <c r="H309" s="347"/>
      <c r="I309" s="336"/>
      <c r="J309" s="282"/>
      <c r="K309" s="47"/>
    </row>
    <row r="310" spans="1:11" ht="12.75">
      <c r="A310" s="9"/>
      <c r="B310" s="10"/>
      <c r="C310" s="30" t="s">
        <v>6</v>
      </c>
      <c r="D310" s="21" t="s">
        <v>126</v>
      </c>
      <c r="E310" s="21"/>
      <c r="F310" s="21"/>
      <c r="G310" s="22"/>
      <c r="H310" s="347"/>
      <c r="I310" s="336"/>
      <c r="J310" s="282"/>
      <c r="K310" s="47"/>
    </row>
    <row r="311" spans="1:11" ht="12.75">
      <c r="A311" s="9"/>
      <c r="B311" s="16" t="s">
        <v>54</v>
      </c>
      <c r="C311" s="58" t="s">
        <v>55</v>
      </c>
      <c r="D311" s="18"/>
      <c r="E311" s="18"/>
      <c r="F311" s="18"/>
      <c r="G311" s="19"/>
      <c r="H311" s="347"/>
      <c r="I311" s="336"/>
      <c r="J311" s="282"/>
      <c r="K311" s="47"/>
    </row>
    <row r="312" spans="1:11" ht="12.75">
      <c r="A312" s="9"/>
      <c r="B312" s="16" t="s">
        <v>74</v>
      </c>
      <c r="C312" s="17" t="s">
        <v>75</v>
      </c>
      <c r="D312" s="18"/>
      <c r="E312" s="18"/>
      <c r="F312" s="18"/>
      <c r="G312" s="19"/>
      <c r="H312" s="347"/>
      <c r="I312" s="336"/>
      <c r="J312" s="282"/>
      <c r="K312" s="47"/>
    </row>
    <row r="313" spans="1:11" ht="12.75">
      <c r="A313" s="9"/>
      <c r="B313" s="16" t="s">
        <v>88</v>
      </c>
      <c r="C313" s="17" t="s">
        <v>137</v>
      </c>
      <c r="D313" s="18"/>
      <c r="E313" s="18"/>
      <c r="F313" s="18"/>
      <c r="G313" s="19">
        <v>28445</v>
      </c>
      <c r="H313" s="346">
        <v>28445</v>
      </c>
      <c r="I313" s="335">
        <v>20810</v>
      </c>
      <c r="J313" s="281">
        <f>I313/H313*100</f>
        <v>73.15872736860608</v>
      </c>
      <c r="K313" s="71">
        <v>28445</v>
      </c>
    </row>
    <row r="314" spans="1:11" ht="12.75">
      <c r="A314" s="9"/>
      <c r="B314" s="16" t="s">
        <v>104</v>
      </c>
      <c r="C314" s="17" t="s">
        <v>105</v>
      </c>
      <c r="D314" s="18"/>
      <c r="E314" s="18"/>
      <c r="F314" s="18"/>
      <c r="G314" s="19"/>
      <c r="H314" s="347"/>
      <c r="I314" s="336"/>
      <c r="J314" s="281"/>
      <c r="K314" s="47"/>
    </row>
    <row r="315" spans="1:11" ht="12.75">
      <c r="A315" s="9"/>
      <c r="B315" s="16"/>
      <c r="C315" s="30" t="s">
        <v>6</v>
      </c>
      <c r="D315" s="21" t="s">
        <v>106</v>
      </c>
      <c r="E315" s="21"/>
      <c r="F315" s="21"/>
      <c r="G315" s="22"/>
      <c r="H315" s="347"/>
      <c r="I315" s="336"/>
      <c r="J315" s="281"/>
      <c r="K315" s="47"/>
    </row>
    <row r="316" spans="1:11" ht="12.75">
      <c r="A316" s="9"/>
      <c r="B316" s="16" t="s">
        <v>116</v>
      </c>
      <c r="C316" s="17" t="s">
        <v>117</v>
      </c>
      <c r="D316" s="18"/>
      <c r="E316" s="18"/>
      <c r="F316" s="18"/>
      <c r="G316" s="19"/>
      <c r="H316" s="346">
        <f>SUM(H317)</f>
        <v>5330</v>
      </c>
      <c r="I316" s="335">
        <f>SUM(I317)</f>
        <v>5330</v>
      </c>
      <c r="J316" s="281">
        <f>I316/H316*100</f>
        <v>100</v>
      </c>
      <c r="K316" s="71">
        <f>SUM(K317)</f>
        <v>5330</v>
      </c>
    </row>
    <row r="317" spans="1:11" ht="12.75">
      <c r="A317" s="9"/>
      <c r="B317" s="10"/>
      <c r="C317" s="30" t="s">
        <v>6</v>
      </c>
      <c r="D317" s="18" t="s">
        <v>118</v>
      </c>
      <c r="E317" s="18"/>
      <c r="F317" s="18"/>
      <c r="G317" s="22"/>
      <c r="H317" s="347">
        <v>5330</v>
      </c>
      <c r="I317" s="336">
        <v>5330</v>
      </c>
      <c r="J317" s="282">
        <f>I317/H317*100</f>
        <v>100</v>
      </c>
      <c r="K317" s="47">
        <v>5330</v>
      </c>
    </row>
    <row r="318" spans="1:11" ht="12.75">
      <c r="A318" s="9"/>
      <c r="B318" s="16" t="s">
        <v>128</v>
      </c>
      <c r="C318" s="17" t="s">
        <v>129</v>
      </c>
      <c r="D318" s="18"/>
      <c r="E318" s="18"/>
      <c r="F318" s="18"/>
      <c r="G318" s="19"/>
      <c r="H318" s="346">
        <v>315</v>
      </c>
      <c r="I318" s="335">
        <v>315</v>
      </c>
      <c r="J318" s="281">
        <f>I318/H318*100</f>
        <v>100</v>
      </c>
      <c r="K318" s="71">
        <v>0</v>
      </c>
    </row>
    <row r="319" spans="1:11" ht="13.5" thickBot="1">
      <c r="A319" s="26"/>
      <c r="B319" s="27"/>
      <c r="C319" s="27"/>
      <c r="D319" s="27"/>
      <c r="E319" s="27"/>
      <c r="F319" s="27"/>
      <c r="G319" s="86"/>
      <c r="H319" s="348"/>
      <c r="I319" s="337"/>
      <c r="J319" s="283"/>
      <c r="K319" s="102"/>
    </row>
    <row r="320" spans="1:11" ht="13.5" thickBot="1">
      <c r="A320" s="48"/>
      <c r="B320" s="13" t="s">
        <v>152</v>
      </c>
      <c r="C320" s="14"/>
      <c r="D320" s="14"/>
      <c r="E320" s="14"/>
      <c r="F320" s="14"/>
      <c r="G320" s="15">
        <v>5793</v>
      </c>
      <c r="H320" s="345">
        <f>SUM(H325,H328,H330)</f>
        <v>6103</v>
      </c>
      <c r="I320" s="334">
        <f>SUM(I325,I328,I330)</f>
        <v>5072</v>
      </c>
      <c r="J320" s="280">
        <f>I320/H320*100</f>
        <v>83.10666885138457</v>
      </c>
      <c r="K320" s="15">
        <f>SUM(K325,K328,K330)</f>
        <v>6103</v>
      </c>
    </row>
    <row r="321" spans="1:11" ht="12.75">
      <c r="A321" s="9"/>
      <c r="B321" s="16" t="s">
        <v>124</v>
      </c>
      <c r="C321" s="17" t="s">
        <v>125</v>
      </c>
      <c r="D321" s="18"/>
      <c r="E321" s="18"/>
      <c r="F321" s="18"/>
      <c r="G321" s="19"/>
      <c r="H321" s="347"/>
      <c r="I321" s="336"/>
      <c r="J321" s="282"/>
      <c r="K321" s="47"/>
    </row>
    <row r="322" spans="1:11" ht="12.75">
      <c r="A322" s="9"/>
      <c r="B322" s="10"/>
      <c r="C322" s="30" t="s">
        <v>6</v>
      </c>
      <c r="D322" s="21" t="s">
        <v>126</v>
      </c>
      <c r="E322" s="21"/>
      <c r="F322" s="21"/>
      <c r="G322" s="22"/>
      <c r="H322" s="347"/>
      <c r="I322" s="336"/>
      <c r="J322" s="282"/>
      <c r="K322" s="47"/>
    </row>
    <row r="323" spans="1:11" ht="12.75">
      <c r="A323" s="9"/>
      <c r="B323" s="16" t="s">
        <v>54</v>
      </c>
      <c r="C323" s="58" t="s">
        <v>55</v>
      </c>
      <c r="D323" s="18"/>
      <c r="E323" s="18"/>
      <c r="F323" s="18"/>
      <c r="G323" s="19"/>
      <c r="H323" s="347"/>
      <c r="I323" s="336"/>
      <c r="J323" s="282"/>
      <c r="K323" s="47"/>
    </row>
    <row r="324" spans="1:11" ht="12.75">
      <c r="A324" s="9"/>
      <c r="B324" s="16" t="s">
        <v>74</v>
      </c>
      <c r="C324" s="17" t="s">
        <v>75</v>
      </c>
      <c r="D324" s="18"/>
      <c r="E324" s="18"/>
      <c r="F324" s="18"/>
      <c r="G324" s="19"/>
      <c r="H324" s="347"/>
      <c r="I324" s="336"/>
      <c r="J324" s="282"/>
      <c r="K324" s="47"/>
    </row>
    <row r="325" spans="1:11" ht="12.75">
      <c r="A325" s="9"/>
      <c r="B325" s="16" t="s">
        <v>88</v>
      </c>
      <c r="C325" s="17" t="s">
        <v>137</v>
      </c>
      <c r="D325" s="18"/>
      <c r="E325" s="18"/>
      <c r="F325" s="18"/>
      <c r="G325" s="19">
        <v>4380</v>
      </c>
      <c r="H325" s="346">
        <v>4380</v>
      </c>
      <c r="I325" s="335">
        <v>3618</v>
      </c>
      <c r="J325" s="281">
        <f>I325/H325*100</f>
        <v>82.6027397260274</v>
      </c>
      <c r="K325" s="71">
        <v>4380</v>
      </c>
    </row>
    <row r="326" spans="1:11" ht="12.75">
      <c r="A326" s="9"/>
      <c r="B326" s="16" t="s">
        <v>104</v>
      </c>
      <c r="C326" s="17" t="s">
        <v>105</v>
      </c>
      <c r="D326" s="18"/>
      <c r="E326" s="18"/>
      <c r="F326" s="18"/>
      <c r="G326" s="19"/>
      <c r="H326" s="347"/>
      <c r="I326" s="336"/>
      <c r="J326" s="281"/>
      <c r="K326" s="47"/>
    </row>
    <row r="327" spans="1:11" ht="12.75">
      <c r="A327" s="9"/>
      <c r="B327" s="16"/>
      <c r="C327" s="30" t="s">
        <v>6</v>
      </c>
      <c r="D327" s="21" t="s">
        <v>106</v>
      </c>
      <c r="E327" s="21"/>
      <c r="F327" s="21"/>
      <c r="G327" s="22"/>
      <c r="H327" s="347"/>
      <c r="I327" s="336"/>
      <c r="J327" s="281"/>
      <c r="K327" s="47"/>
    </row>
    <row r="328" spans="1:11" ht="12.75">
      <c r="A328" s="9"/>
      <c r="B328" s="16" t="s">
        <v>116</v>
      </c>
      <c r="C328" s="17" t="s">
        <v>117</v>
      </c>
      <c r="D328" s="18"/>
      <c r="E328" s="18"/>
      <c r="F328" s="18"/>
      <c r="G328" s="19"/>
      <c r="H328" s="346">
        <f>SUM(H329)</f>
        <v>290</v>
      </c>
      <c r="I328" s="335">
        <f>SUM(I329)</f>
        <v>290</v>
      </c>
      <c r="J328" s="281">
        <f>I328/H328*100</f>
        <v>100</v>
      </c>
      <c r="K328" s="71">
        <f>SUM(K329)</f>
        <v>290</v>
      </c>
    </row>
    <row r="329" spans="1:11" ht="12.75">
      <c r="A329" s="9"/>
      <c r="B329" s="10"/>
      <c r="C329" s="30" t="s">
        <v>6</v>
      </c>
      <c r="D329" s="18" t="s">
        <v>118</v>
      </c>
      <c r="E329" s="18"/>
      <c r="F329" s="18"/>
      <c r="G329" s="22"/>
      <c r="H329" s="347">
        <v>290</v>
      </c>
      <c r="I329" s="336">
        <v>290</v>
      </c>
      <c r="J329" s="282">
        <f>I329/H329*100</f>
        <v>100</v>
      </c>
      <c r="K329" s="47">
        <v>290</v>
      </c>
    </row>
    <row r="330" spans="1:11" ht="12.75">
      <c r="A330" s="9"/>
      <c r="B330" s="16" t="s">
        <v>128</v>
      </c>
      <c r="C330" s="17" t="s">
        <v>129</v>
      </c>
      <c r="D330" s="18"/>
      <c r="E330" s="18"/>
      <c r="F330" s="18"/>
      <c r="G330" s="19">
        <v>1413</v>
      </c>
      <c r="H330" s="346">
        <v>1433</v>
      </c>
      <c r="I330" s="335">
        <v>1164</v>
      </c>
      <c r="J330" s="281">
        <f>I330/H330*100</f>
        <v>81.22819260293092</v>
      </c>
      <c r="K330" s="71">
        <v>1433</v>
      </c>
    </row>
    <row r="331" spans="1:11" ht="13.5" thickBot="1">
      <c r="A331" s="26"/>
      <c r="B331" s="27"/>
      <c r="C331" s="27"/>
      <c r="D331" s="27"/>
      <c r="E331" s="27"/>
      <c r="F331" s="27"/>
      <c r="G331" s="28"/>
      <c r="H331" s="347"/>
      <c r="I331" s="336"/>
      <c r="J331" s="284"/>
      <c r="K331" s="47"/>
    </row>
    <row r="332" spans="1:11" ht="13.5" thickBot="1">
      <c r="A332" s="48"/>
      <c r="B332" s="13" t="s">
        <v>153</v>
      </c>
      <c r="C332" s="14"/>
      <c r="D332" s="14"/>
      <c r="E332" s="14"/>
      <c r="F332" s="14"/>
      <c r="G332" s="15"/>
      <c r="H332" s="345">
        <f>SUM(H333)</f>
        <v>587</v>
      </c>
      <c r="I332" s="334">
        <f>SUM(I333)</f>
        <v>303</v>
      </c>
      <c r="J332" s="280">
        <v>0</v>
      </c>
      <c r="K332" s="15">
        <f>SUM(K333)</f>
        <v>587</v>
      </c>
    </row>
    <row r="333" spans="1:11" ht="12.75">
      <c r="A333" s="9"/>
      <c r="B333" s="16" t="s">
        <v>124</v>
      </c>
      <c r="C333" s="17" t="s">
        <v>125</v>
      </c>
      <c r="D333" s="18"/>
      <c r="E333" s="18"/>
      <c r="F333" s="18"/>
      <c r="G333" s="19"/>
      <c r="H333" s="346">
        <f>SUM(H334)</f>
        <v>587</v>
      </c>
      <c r="I333" s="335">
        <f>SUM(I334)</f>
        <v>303</v>
      </c>
      <c r="J333" s="285">
        <v>0</v>
      </c>
      <c r="K333" s="71">
        <f>SUM(K334)</f>
        <v>587</v>
      </c>
    </row>
    <row r="334" spans="1:11" ht="12.75">
      <c r="A334" s="9"/>
      <c r="B334" s="10"/>
      <c r="C334" s="30" t="s">
        <v>6</v>
      </c>
      <c r="D334" s="21" t="s">
        <v>126</v>
      </c>
      <c r="E334" s="21"/>
      <c r="F334" s="21"/>
      <c r="G334" s="22"/>
      <c r="H334" s="347">
        <v>587</v>
      </c>
      <c r="I334" s="336">
        <v>303</v>
      </c>
      <c r="J334" s="282">
        <v>0</v>
      </c>
      <c r="K334" s="47">
        <v>587</v>
      </c>
    </row>
    <row r="335" spans="1:11" ht="13.5" thickBot="1">
      <c r="A335" s="26"/>
      <c r="B335" s="27"/>
      <c r="C335" s="27"/>
      <c r="D335" s="27"/>
      <c r="E335" s="27"/>
      <c r="F335" s="27"/>
      <c r="G335" s="86"/>
      <c r="H335" s="348"/>
      <c r="I335" s="337"/>
      <c r="J335" s="283"/>
      <c r="K335" s="102"/>
    </row>
    <row r="336" spans="1:11" ht="13.5" thickBot="1">
      <c r="A336" s="48"/>
      <c r="B336" s="13" t="s">
        <v>440</v>
      </c>
      <c r="C336" s="14"/>
      <c r="D336" s="14"/>
      <c r="E336" s="14"/>
      <c r="F336" s="14"/>
      <c r="G336" s="15">
        <v>56415</v>
      </c>
      <c r="H336" s="345">
        <f>SUM(H337,H344,H346)</f>
        <v>65575</v>
      </c>
      <c r="I336" s="334">
        <f>SUM(I337,I344,I346)</f>
        <v>44225</v>
      </c>
      <c r="J336" s="280">
        <f>I336/H336*100</f>
        <v>67.44186046511628</v>
      </c>
      <c r="K336" s="15">
        <f>SUM(K337,K344,K346)</f>
        <v>63992</v>
      </c>
    </row>
    <row r="337" spans="1:11" ht="12.75">
      <c r="A337" s="9"/>
      <c r="B337" s="16" t="s">
        <v>124</v>
      </c>
      <c r="C337" s="17" t="s">
        <v>125</v>
      </c>
      <c r="D337" s="18"/>
      <c r="E337" s="18"/>
      <c r="F337" s="18"/>
      <c r="G337" s="19">
        <v>2750</v>
      </c>
      <c r="H337" s="346">
        <f>SUM(H338)</f>
        <v>2100</v>
      </c>
      <c r="I337" s="335">
        <f>SUM(I338)</f>
        <v>1295</v>
      </c>
      <c r="J337" s="281">
        <f>I337/H337*100</f>
        <v>61.66666666666667</v>
      </c>
      <c r="K337" s="71">
        <f>SUM(K338)</f>
        <v>2100</v>
      </c>
    </row>
    <row r="338" spans="1:11" ht="12.75">
      <c r="A338" s="9"/>
      <c r="B338" s="10"/>
      <c r="C338" s="30" t="s">
        <v>6</v>
      </c>
      <c r="D338" s="21" t="s">
        <v>126</v>
      </c>
      <c r="E338" s="21"/>
      <c r="F338" s="21"/>
      <c r="G338" s="22">
        <v>2750</v>
      </c>
      <c r="H338" s="347">
        <v>2100</v>
      </c>
      <c r="I338" s="336">
        <v>1295</v>
      </c>
      <c r="J338" s="282">
        <f aca="true" t="shared" si="10" ref="J338:J346">I338/H338*100</f>
        <v>61.66666666666667</v>
      </c>
      <c r="K338" s="47">
        <v>2100</v>
      </c>
    </row>
    <row r="339" spans="1:11" ht="12.75">
      <c r="A339" s="9"/>
      <c r="B339" s="16" t="s">
        <v>54</v>
      </c>
      <c r="C339" s="58" t="s">
        <v>55</v>
      </c>
      <c r="D339" s="18"/>
      <c r="E339" s="18"/>
      <c r="F339" s="18"/>
      <c r="G339" s="19"/>
      <c r="H339" s="347"/>
      <c r="I339" s="336"/>
      <c r="J339" s="281"/>
      <c r="K339" s="47"/>
    </row>
    <row r="340" spans="1:11" ht="12.75">
      <c r="A340" s="9"/>
      <c r="B340" s="16" t="s">
        <v>74</v>
      </c>
      <c r="C340" s="17" t="s">
        <v>75</v>
      </c>
      <c r="D340" s="18"/>
      <c r="E340" s="18"/>
      <c r="F340" s="18"/>
      <c r="G340" s="19"/>
      <c r="H340" s="347"/>
      <c r="I340" s="336"/>
      <c r="J340" s="281"/>
      <c r="K340" s="47"/>
    </row>
    <row r="341" spans="1:11" ht="12.75">
      <c r="A341" s="9"/>
      <c r="B341" s="16" t="s">
        <v>88</v>
      </c>
      <c r="C341" s="17" t="s">
        <v>137</v>
      </c>
      <c r="D341" s="18"/>
      <c r="E341" s="18"/>
      <c r="F341" s="18"/>
      <c r="G341" s="19"/>
      <c r="H341" s="347"/>
      <c r="I341" s="336"/>
      <c r="J341" s="281"/>
      <c r="K341" s="47"/>
    </row>
    <row r="342" spans="1:11" ht="12.75">
      <c r="A342" s="9"/>
      <c r="B342" s="16" t="s">
        <v>104</v>
      </c>
      <c r="C342" s="17" t="s">
        <v>105</v>
      </c>
      <c r="D342" s="18"/>
      <c r="E342" s="18"/>
      <c r="F342" s="18"/>
      <c r="G342" s="19"/>
      <c r="H342" s="347"/>
      <c r="I342" s="336"/>
      <c r="J342" s="281"/>
      <c r="K342" s="47"/>
    </row>
    <row r="343" spans="1:11" ht="12.75">
      <c r="A343" s="9"/>
      <c r="B343" s="16"/>
      <c r="C343" s="30" t="s">
        <v>6</v>
      </c>
      <c r="D343" s="21" t="s">
        <v>106</v>
      </c>
      <c r="E343" s="21"/>
      <c r="F343" s="21"/>
      <c r="G343" s="22"/>
      <c r="H343" s="347"/>
      <c r="I343" s="336"/>
      <c r="J343" s="281"/>
      <c r="K343" s="47"/>
    </row>
    <row r="344" spans="1:11" ht="12.75">
      <c r="A344" s="9"/>
      <c r="B344" s="16" t="s">
        <v>116</v>
      </c>
      <c r="C344" s="17" t="s">
        <v>117</v>
      </c>
      <c r="D344" s="18"/>
      <c r="E344" s="18"/>
      <c r="F344" s="18"/>
      <c r="G344" s="19"/>
      <c r="H344" s="346">
        <f>SUM(H345)</f>
        <v>7430</v>
      </c>
      <c r="I344" s="335">
        <f>SUM(I345)</f>
        <v>7430</v>
      </c>
      <c r="J344" s="281">
        <f t="shared" si="10"/>
        <v>100</v>
      </c>
      <c r="K344" s="71">
        <f>SUM(K345)</f>
        <v>7430</v>
      </c>
    </row>
    <row r="345" spans="1:11" ht="12.75">
      <c r="A345" s="9"/>
      <c r="B345" s="10"/>
      <c r="C345" s="30" t="s">
        <v>6</v>
      </c>
      <c r="D345" s="18" t="s">
        <v>118</v>
      </c>
      <c r="E345" s="18"/>
      <c r="F345" s="18"/>
      <c r="G345" s="22"/>
      <c r="H345" s="347">
        <v>7430</v>
      </c>
      <c r="I345" s="336">
        <v>7430</v>
      </c>
      <c r="J345" s="282">
        <f t="shared" si="10"/>
        <v>100</v>
      </c>
      <c r="K345" s="47">
        <v>7430</v>
      </c>
    </row>
    <row r="346" spans="1:11" ht="12.75">
      <c r="A346" s="9"/>
      <c r="B346" s="16" t="s">
        <v>128</v>
      </c>
      <c r="C346" s="17" t="s">
        <v>129</v>
      </c>
      <c r="D346" s="18"/>
      <c r="E346" s="18"/>
      <c r="F346" s="18"/>
      <c r="G346" s="19">
        <v>53665</v>
      </c>
      <c r="H346" s="346">
        <v>56045</v>
      </c>
      <c r="I346" s="335">
        <v>35500</v>
      </c>
      <c r="J346" s="281">
        <f t="shared" si="10"/>
        <v>63.34195735569631</v>
      </c>
      <c r="K346" s="71">
        <v>54462</v>
      </c>
    </row>
    <row r="347" spans="1:11" ht="13.5" thickBot="1">
      <c r="A347" s="9"/>
      <c r="B347" s="10"/>
      <c r="C347" s="10"/>
      <c r="D347" s="10"/>
      <c r="E347" s="10"/>
      <c r="F347" s="10"/>
      <c r="G347" s="19"/>
      <c r="H347" s="347"/>
      <c r="I347" s="336"/>
      <c r="J347" s="284"/>
      <c r="K347" s="47"/>
    </row>
    <row r="348" spans="1:11" ht="13.5" thickBot="1">
      <c r="A348" s="48"/>
      <c r="B348" s="13" t="s">
        <v>154</v>
      </c>
      <c r="C348" s="14"/>
      <c r="D348" s="14"/>
      <c r="E348" s="14"/>
      <c r="F348" s="14"/>
      <c r="G348" s="15">
        <v>98403</v>
      </c>
      <c r="H348" s="345">
        <f>SUM(H349,H353,H355,H357,H359)</f>
        <v>130700</v>
      </c>
      <c r="I348" s="334">
        <f>SUM(I349,I353,I355,I357,I359)</f>
        <v>80677</v>
      </c>
      <c r="J348" s="280">
        <f>I348/H348*100</f>
        <v>61.72685539403213</v>
      </c>
      <c r="K348" s="15">
        <f>SUM(K349,K353,K355,K357,K359)</f>
        <v>115934</v>
      </c>
    </row>
    <row r="349" spans="1:11" ht="12.75">
      <c r="A349" s="9"/>
      <c r="B349" s="16" t="s">
        <v>124</v>
      </c>
      <c r="C349" s="17" t="s">
        <v>125</v>
      </c>
      <c r="D349" s="18"/>
      <c r="E349" s="18"/>
      <c r="F349" s="18"/>
      <c r="G349" s="19">
        <v>5726</v>
      </c>
      <c r="H349" s="346">
        <f>SUM(H350)</f>
        <v>7698</v>
      </c>
      <c r="I349" s="335">
        <f>SUM(I350)</f>
        <v>7144</v>
      </c>
      <c r="J349" s="281">
        <f>I349/H349*100</f>
        <v>92.80332553910107</v>
      </c>
      <c r="K349" s="71">
        <f>SUM(K350)</f>
        <v>7726</v>
      </c>
    </row>
    <row r="350" spans="1:11" ht="12.75">
      <c r="A350" s="9"/>
      <c r="B350" s="10"/>
      <c r="C350" s="30" t="s">
        <v>6</v>
      </c>
      <c r="D350" s="21" t="s">
        <v>126</v>
      </c>
      <c r="E350" s="21"/>
      <c r="F350" s="21"/>
      <c r="G350" s="22">
        <v>5726</v>
      </c>
      <c r="H350" s="347">
        <v>7698</v>
      </c>
      <c r="I350" s="336">
        <v>7144</v>
      </c>
      <c r="J350" s="282">
        <f aca="true" t="shared" si="11" ref="J350:J359">I350/H350*100</f>
        <v>92.80332553910107</v>
      </c>
      <c r="K350" s="47">
        <v>7726</v>
      </c>
    </row>
    <row r="351" spans="1:11" ht="12.75">
      <c r="A351" s="9"/>
      <c r="B351" s="16" t="s">
        <v>54</v>
      </c>
      <c r="C351" s="58" t="s">
        <v>55</v>
      </c>
      <c r="D351" s="18"/>
      <c r="E351" s="18"/>
      <c r="F351" s="18"/>
      <c r="G351" s="19"/>
      <c r="H351" s="347"/>
      <c r="I351" s="336"/>
      <c r="J351" s="281"/>
      <c r="K351" s="47"/>
    </row>
    <row r="352" spans="1:11" ht="12.75">
      <c r="A352" s="9"/>
      <c r="B352" s="16" t="s">
        <v>74</v>
      </c>
      <c r="C352" s="17" t="s">
        <v>75</v>
      </c>
      <c r="D352" s="18"/>
      <c r="E352" s="18"/>
      <c r="F352" s="18"/>
      <c r="G352" s="19"/>
      <c r="H352" s="347"/>
      <c r="I352" s="336"/>
      <c r="J352" s="281"/>
      <c r="K352" s="47"/>
    </row>
    <row r="353" spans="1:11" ht="12.75">
      <c r="A353" s="9"/>
      <c r="B353" s="16" t="s">
        <v>88</v>
      </c>
      <c r="C353" s="17" t="s">
        <v>137</v>
      </c>
      <c r="D353" s="18"/>
      <c r="E353" s="18"/>
      <c r="F353" s="18"/>
      <c r="G353" s="19">
        <v>120</v>
      </c>
      <c r="H353" s="346">
        <f>SUM(H354)</f>
        <v>120</v>
      </c>
      <c r="I353" s="335">
        <f>SUM(I354)</f>
        <v>80</v>
      </c>
      <c r="J353" s="281">
        <f t="shared" si="11"/>
        <v>66.66666666666666</v>
      </c>
      <c r="K353" s="71">
        <f>SUM(K354)</f>
        <v>120</v>
      </c>
    </row>
    <row r="354" spans="1:11" ht="12.75">
      <c r="A354" s="9"/>
      <c r="B354" s="16"/>
      <c r="C354" s="52" t="s">
        <v>6</v>
      </c>
      <c r="D354" s="18" t="s">
        <v>90</v>
      </c>
      <c r="E354" s="18"/>
      <c r="F354" s="18"/>
      <c r="G354" s="22">
        <v>120</v>
      </c>
      <c r="H354" s="347">
        <v>120</v>
      </c>
      <c r="I354" s="336">
        <v>80</v>
      </c>
      <c r="J354" s="282">
        <f t="shared" si="11"/>
        <v>66.66666666666666</v>
      </c>
      <c r="K354" s="47">
        <v>120</v>
      </c>
    </row>
    <row r="355" spans="1:11" ht="12.75">
      <c r="A355" s="9"/>
      <c r="B355" s="16" t="s">
        <v>104</v>
      </c>
      <c r="C355" s="17" t="s">
        <v>105</v>
      </c>
      <c r="D355" s="18"/>
      <c r="E355" s="18"/>
      <c r="F355" s="18"/>
      <c r="G355" s="19"/>
      <c r="H355" s="346">
        <f>SUM(H356)</f>
        <v>721</v>
      </c>
      <c r="I355" s="335">
        <f>SUM(I356)</f>
        <v>0</v>
      </c>
      <c r="J355" s="281">
        <v>0</v>
      </c>
      <c r="K355" s="71">
        <f>SUM(K356)</f>
        <v>721</v>
      </c>
    </row>
    <row r="356" spans="1:11" ht="12.75">
      <c r="A356" s="9"/>
      <c r="B356" s="16"/>
      <c r="C356" s="30" t="s">
        <v>6</v>
      </c>
      <c r="D356" s="21" t="s">
        <v>106</v>
      </c>
      <c r="E356" s="21"/>
      <c r="F356" s="21"/>
      <c r="G356" s="22"/>
      <c r="H356" s="347">
        <v>721</v>
      </c>
      <c r="I356" s="336"/>
      <c r="J356" s="282">
        <v>0</v>
      </c>
      <c r="K356" s="47">
        <v>721</v>
      </c>
    </row>
    <row r="357" spans="1:11" ht="12.75">
      <c r="A357" s="9"/>
      <c r="B357" s="16" t="s">
        <v>116</v>
      </c>
      <c r="C357" s="17" t="s">
        <v>117</v>
      </c>
      <c r="D357" s="18"/>
      <c r="E357" s="18"/>
      <c r="F357" s="18"/>
      <c r="G357" s="19"/>
      <c r="H357" s="346">
        <f>SUM(H358)</f>
        <v>12953</v>
      </c>
      <c r="I357" s="335">
        <f>SUM(I358)</f>
        <v>12953</v>
      </c>
      <c r="J357" s="281">
        <f t="shared" si="11"/>
        <v>100</v>
      </c>
      <c r="K357" s="71">
        <f>SUM(K358)</f>
        <v>12953</v>
      </c>
    </row>
    <row r="358" spans="1:11" ht="12.75">
      <c r="A358" s="9"/>
      <c r="B358" s="10"/>
      <c r="C358" s="30" t="s">
        <v>6</v>
      </c>
      <c r="D358" s="18" t="s">
        <v>118</v>
      </c>
      <c r="E358" s="18"/>
      <c r="F358" s="18"/>
      <c r="G358" s="22"/>
      <c r="H358" s="347">
        <v>12953</v>
      </c>
      <c r="I358" s="336">
        <v>12953</v>
      </c>
      <c r="J358" s="282">
        <f t="shared" si="11"/>
        <v>100</v>
      </c>
      <c r="K358" s="47">
        <v>12953</v>
      </c>
    </row>
    <row r="359" spans="1:11" ht="12.75">
      <c r="A359" s="9"/>
      <c r="B359" s="16" t="s">
        <v>128</v>
      </c>
      <c r="C359" s="17" t="s">
        <v>129</v>
      </c>
      <c r="D359" s="18"/>
      <c r="E359" s="18"/>
      <c r="F359" s="18"/>
      <c r="G359" s="19">
        <v>92557</v>
      </c>
      <c r="H359" s="346">
        <v>109208</v>
      </c>
      <c r="I359" s="335">
        <v>60500</v>
      </c>
      <c r="J359" s="281">
        <f t="shared" si="11"/>
        <v>55.39887187751813</v>
      </c>
      <c r="K359" s="71">
        <v>94414</v>
      </c>
    </row>
    <row r="360" spans="1:11" ht="13.5" thickBot="1">
      <c r="A360" s="26"/>
      <c r="B360" s="72"/>
      <c r="C360" s="87"/>
      <c r="D360" s="27"/>
      <c r="E360" s="27"/>
      <c r="F360" s="11"/>
      <c r="G360" s="28"/>
      <c r="H360" s="348"/>
      <c r="I360" s="337"/>
      <c r="J360" s="283"/>
      <c r="K360" s="102"/>
    </row>
    <row r="361" spans="1:11" ht="13.5" thickBot="1">
      <c r="A361" s="48"/>
      <c r="B361" s="13" t="s">
        <v>439</v>
      </c>
      <c r="C361" s="14"/>
      <c r="D361" s="14"/>
      <c r="E361" s="14"/>
      <c r="F361" s="14"/>
      <c r="G361" s="15">
        <v>70992</v>
      </c>
      <c r="H361" s="345">
        <f>SUM(H362,H367,H371,H373)</f>
        <v>78835</v>
      </c>
      <c r="I361" s="334">
        <f>SUM(I362,I367,I371,I373)</f>
        <v>65667</v>
      </c>
      <c r="J361" s="280">
        <f>I361/H361*100</f>
        <v>83.2967590537198</v>
      </c>
      <c r="K361" s="15">
        <f>SUM(K362,K367,K371,K373)</f>
        <v>78615</v>
      </c>
    </row>
    <row r="362" spans="1:11" ht="12.75">
      <c r="A362" s="9"/>
      <c r="B362" s="16" t="s">
        <v>124</v>
      </c>
      <c r="C362" s="17" t="s">
        <v>125</v>
      </c>
      <c r="D362" s="18"/>
      <c r="E362" s="18"/>
      <c r="F362" s="18"/>
      <c r="G362" s="19">
        <v>6781</v>
      </c>
      <c r="H362" s="346">
        <f>SUM(H363)</f>
        <v>6534</v>
      </c>
      <c r="I362" s="335">
        <f>SUM(I363)</f>
        <v>4856</v>
      </c>
      <c r="J362" s="281">
        <f>I362/H362*100</f>
        <v>74.31894704621978</v>
      </c>
      <c r="K362" s="71">
        <f>SUM(K363)</f>
        <v>6534</v>
      </c>
    </row>
    <row r="363" spans="1:11" ht="12.75">
      <c r="A363" s="9"/>
      <c r="B363" s="10"/>
      <c r="C363" s="30" t="s">
        <v>6</v>
      </c>
      <c r="D363" s="21" t="s">
        <v>126</v>
      </c>
      <c r="E363" s="21"/>
      <c r="F363" s="21"/>
      <c r="G363" s="22">
        <v>6781</v>
      </c>
      <c r="H363" s="347">
        <v>6534</v>
      </c>
      <c r="I363" s="336">
        <v>4856</v>
      </c>
      <c r="J363" s="282">
        <f aca="true" t="shared" si="12" ref="J363:J373">I363/H363*100</f>
        <v>74.31894704621978</v>
      </c>
      <c r="K363" s="47">
        <v>6534</v>
      </c>
    </row>
    <row r="364" spans="1:11" ht="12.75">
      <c r="A364" s="9"/>
      <c r="B364" s="16" t="s">
        <v>54</v>
      </c>
      <c r="C364" s="58" t="s">
        <v>55</v>
      </c>
      <c r="D364" s="18"/>
      <c r="E364" s="18"/>
      <c r="F364" s="18"/>
      <c r="G364" s="19"/>
      <c r="H364" s="347"/>
      <c r="I364" s="336"/>
      <c r="J364" s="281"/>
      <c r="K364" s="47"/>
    </row>
    <row r="365" spans="1:11" ht="12.75">
      <c r="A365" s="9"/>
      <c r="B365" s="16" t="s">
        <v>74</v>
      </c>
      <c r="C365" s="17" t="s">
        <v>75</v>
      </c>
      <c r="D365" s="18"/>
      <c r="E365" s="18"/>
      <c r="F365" s="18"/>
      <c r="G365" s="19"/>
      <c r="H365" s="347"/>
      <c r="I365" s="336"/>
      <c r="J365" s="281"/>
      <c r="K365" s="47"/>
    </row>
    <row r="366" spans="1:11" ht="12.75">
      <c r="A366" s="9"/>
      <c r="B366" s="16" t="s">
        <v>88</v>
      </c>
      <c r="C366" s="17" t="s">
        <v>137</v>
      </c>
      <c r="D366" s="18"/>
      <c r="E366" s="18"/>
      <c r="F366" s="18"/>
      <c r="G366" s="19"/>
      <c r="H366" s="347"/>
      <c r="I366" s="336"/>
      <c r="J366" s="281"/>
      <c r="K366" s="47"/>
    </row>
    <row r="367" spans="1:11" ht="12.75">
      <c r="A367" s="9"/>
      <c r="B367" s="16" t="s">
        <v>104</v>
      </c>
      <c r="C367" s="17" t="s">
        <v>105</v>
      </c>
      <c r="D367" s="18"/>
      <c r="E367" s="18"/>
      <c r="F367" s="18"/>
      <c r="G367" s="19"/>
      <c r="H367" s="346">
        <f>SUM(H368)</f>
        <v>498</v>
      </c>
      <c r="I367" s="335">
        <f>SUM(I368)</f>
        <v>498</v>
      </c>
      <c r="J367" s="281">
        <f t="shared" si="12"/>
        <v>100</v>
      </c>
      <c r="K367" s="71">
        <f>SUM(K368)</f>
        <v>498</v>
      </c>
    </row>
    <row r="368" spans="1:11" ht="12.75">
      <c r="A368" s="9"/>
      <c r="B368" s="16"/>
      <c r="C368" s="30" t="s">
        <v>6</v>
      </c>
      <c r="D368" s="21" t="s">
        <v>106</v>
      </c>
      <c r="E368" s="21"/>
      <c r="F368" s="21"/>
      <c r="G368" s="22"/>
      <c r="H368" s="347">
        <f>SUM(H369)</f>
        <v>498</v>
      </c>
      <c r="I368" s="336">
        <f>SUM(I369:I370)</f>
        <v>498</v>
      </c>
      <c r="J368" s="282">
        <f t="shared" si="12"/>
        <v>100</v>
      </c>
      <c r="K368" s="47">
        <f>SUM(K369:K370)</f>
        <v>498</v>
      </c>
    </row>
    <row r="369" spans="1:11" ht="12.75">
      <c r="A369" s="9"/>
      <c r="B369" s="16"/>
      <c r="C369" s="30"/>
      <c r="D369" s="24" t="s">
        <v>139</v>
      </c>
      <c r="E369" s="18"/>
      <c r="F369" s="18"/>
      <c r="G369" s="22"/>
      <c r="H369" s="347">
        <v>498</v>
      </c>
      <c r="I369" s="336">
        <v>483</v>
      </c>
      <c r="J369" s="282">
        <f t="shared" si="12"/>
        <v>96.98795180722891</v>
      </c>
      <c r="K369" s="47">
        <v>483</v>
      </c>
    </row>
    <row r="370" spans="1:11" ht="12.75">
      <c r="A370" s="9"/>
      <c r="B370" s="16"/>
      <c r="C370" s="30"/>
      <c r="D370" s="24" t="s">
        <v>455</v>
      </c>
      <c r="E370" s="18"/>
      <c r="F370" s="18"/>
      <c r="G370" s="22"/>
      <c r="H370" s="347"/>
      <c r="I370" s="336">
        <v>15</v>
      </c>
      <c r="J370" s="282">
        <v>0</v>
      </c>
      <c r="K370" s="47">
        <v>15</v>
      </c>
    </row>
    <row r="371" spans="1:11" ht="12.75">
      <c r="A371" s="9"/>
      <c r="B371" s="16" t="s">
        <v>116</v>
      </c>
      <c r="C371" s="17" t="s">
        <v>117</v>
      </c>
      <c r="D371" s="18"/>
      <c r="E371" s="18"/>
      <c r="F371" s="18"/>
      <c r="G371" s="19"/>
      <c r="H371" s="346">
        <f>SUM(H372)</f>
        <v>5021</v>
      </c>
      <c r="I371" s="335">
        <f>SUM(I372)</f>
        <v>5021</v>
      </c>
      <c r="J371" s="281">
        <f t="shared" si="12"/>
        <v>100</v>
      </c>
      <c r="K371" s="71">
        <f>SUM(K372)</f>
        <v>5021</v>
      </c>
    </row>
    <row r="372" spans="1:11" ht="12.75">
      <c r="A372" s="9"/>
      <c r="B372" s="10"/>
      <c r="C372" s="30" t="s">
        <v>6</v>
      </c>
      <c r="D372" s="18" t="s">
        <v>118</v>
      </c>
      <c r="E372" s="18"/>
      <c r="F372" s="18"/>
      <c r="G372" s="22"/>
      <c r="H372" s="347">
        <v>5021</v>
      </c>
      <c r="I372" s="336">
        <v>5021</v>
      </c>
      <c r="J372" s="282">
        <f t="shared" si="12"/>
        <v>100</v>
      </c>
      <c r="K372" s="47">
        <v>5021</v>
      </c>
    </row>
    <row r="373" spans="1:11" ht="12.75">
      <c r="A373" s="9"/>
      <c r="B373" s="16" t="s">
        <v>128</v>
      </c>
      <c r="C373" s="17" t="s">
        <v>129</v>
      </c>
      <c r="D373" s="18"/>
      <c r="E373" s="18"/>
      <c r="F373" s="18"/>
      <c r="G373" s="19">
        <v>64211</v>
      </c>
      <c r="H373" s="346">
        <v>66782</v>
      </c>
      <c r="I373" s="335">
        <v>55292</v>
      </c>
      <c r="J373" s="281">
        <f t="shared" si="12"/>
        <v>82.79476505645233</v>
      </c>
      <c r="K373" s="71">
        <v>66562</v>
      </c>
    </row>
    <row r="374" spans="1:11" ht="13.5" thickBot="1">
      <c r="A374" s="9"/>
      <c r="B374" s="10"/>
      <c r="C374" s="30"/>
      <c r="D374" s="10"/>
      <c r="E374" s="10"/>
      <c r="F374" s="88"/>
      <c r="G374" s="19"/>
      <c r="H374" s="347"/>
      <c r="I374" s="336"/>
      <c r="J374" s="284"/>
      <c r="K374" s="47"/>
    </row>
    <row r="375" spans="1:11" ht="13.5" thickBot="1">
      <c r="A375" s="48"/>
      <c r="B375" s="13" t="s">
        <v>155</v>
      </c>
      <c r="C375" s="12"/>
      <c r="D375" s="14"/>
      <c r="E375" s="14"/>
      <c r="F375" s="14"/>
      <c r="G375" s="15">
        <v>112982</v>
      </c>
      <c r="H375" s="345">
        <f>SUM(H376,H382,H385,H387)</f>
        <v>124240</v>
      </c>
      <c r="I375" s="334">
        <f>SUM(I376,I380,I382,I385,I387)</f>
        <v>97475</v>
      </c>
      <c r="J375" s="280">
        <f>I375/H375*100</f>
        <v>78.45701867353509</v>
      </c>
      <c r="K375" s="15">
        <f>SUM(K376,K380,K382,K385,K387)</f>
        <v>124240</v>
      </c>
    </row>
    <row r="376" spans="1:11" ht="12.75">
      <c r="A376" s="9"/>
      <c r="B376" s="16" t="s">
        <v>124</v>
      </c>
      <c r="C376" s="17" t="s">
        <v>125</v>
      </c>
      <c r="D376" s="18"/>
      <c r="E376" s="18"/>
      <c r="F376" s="18"/>
      <c r="G376" s="19">
        <v>17465</v>
      </c>
      <c r="H376" s="346">
        <f>SUM(H377)</f>
        <v>17465</v>
      </c>
      <c r="I376" s="335">
        <f>SUM(I377)</f>
        <v>13714</v>
      </c>
      <c r="J376" s="281">
        <f>I376/H376*100</f>
        <v>78.52275980532494</v>
      </c>
      <c r="K376" s="71">
        <f>SUM(K377)</f>
        <v>17465</v>
      </c>
    </row>
    <row r="377" spans="1:11" ht="12.75">
      <c r="A377" s="9"/>
      <c r="B377" s="10"/>
      <c r="C377" s="30" t="s">
        <v>6</v>
      </c>
      <c r="D377" s="21" t="s">
        <v>126</v>
      </c>
      <c r="E377" s="21"/>
      <c r="F377" s="21"/>
      <c r="G377" s="22">
        <v>17465</v>
      </c>
      <c r="H377" s="347">
        <v>17465</v>
      </c>
      <c r="I377" s="336">
        <v>13714</v>
      </c>
      <c r="J377" s="282">
        <f aca="true" t="shared" si="13" ref="J377:J387">I377/H377*100</f>
        <v>78.52275980532494</v>
      </c>
      <c r="K377" s="47">
        <v>17465</v>
      </c>
    </row>
    <row r="378" spans="1:11" ht="12.75">
      <c r="A378" s="9"/>
      <c r="B378" s="16" t="s">
        <v>54</v>
      </c>
      <c r="C378" s="58" t="s">
        <v>55</v>
      </c>
      <c r="D378" s="18"/>
      <c r="E378" s="18"/>
      <c r="F378" s="18"/>
      <c r="G378" s="19"/>
      <c r="H378" s="347"/>
      <c r="I378" s="336"/>
      <c r="J378" s="281"/>
      <c r="K378" s="47"/>
    </row>
    <row r="379" spans="1:11" ht="12.75">
      <c r="A379" s="9"/>
      <c r="B379" s="16" t="s">
        <v>74</v>
      </c>
      <c r="C379" s="17" t="s">
        <v>75</v>
      </c>
      <c r="D379" s="18"/>
      <c r="E379" s="18"/>
      <c r="F379" s="18"/>
      <c r="G379" s="19"/>
      <c r="H379" s="347"/>
      <c r="I379" s="336"/>
      <c r="J379" s="281"/>
      <c r="K379" s="47"/>
    </row>
    <row r="380" spans="1:11" ht="12.75">
      <c r="A380" s="9"/>
      <c r="B380" s="16" t="s">
        <v>88</v>
      </c>
      <c r="C380" s="17" t="s">
        <v>137</v>
      </c>
      <c r="D380" s="18"/>
      <c r="E380" s="18"/>
      <c r="F380" s="18"/>
      <c r="G380" s="19"/>
      <c r="H380" s="347"/>
      <c r="I380" s="335">
        <f>SUM(I381)</f>
        <v>650</v>
      </c>
      <c r="J380" s="281"/>
      <c r="K380" s="71">
        <f>SUM(K381)</f>
        <v>650</v>
      </c>
    </row>
    <row r="381" spans="1:11" ht="12.75">
      <c r="A381" s="9"/>
      <c r="B381" s="16"/>
      <c r="C381" s="30" t="s">
        <v>6</v>
      </c>
      <c r="D381" s="21" t="s">
        <v>106</v>
      </c>
      <c r="E381" s="21"/>
      <c r="F381" s="21"/>
      <c r="G381" s="19"/>
      <c r="H381" s="347"/>
      <c r="I381" s="336">
        <v>650</v>
      </c>
      <c r="J381" s="281"/>
      <c r="K381" s="47">
        <v>650</v>
      </c>
    </row>
    <row r="382" spans="1:11" ht="12.75">
      <c r="A382" s="9"/>
      <c r="B382" s="16" t="s">
        <v>104</v>
      </c>
      <c r="C382" s="17" t="s">
        <v>105</v>
      </c>
      <c r="D382" s="18"/>
      <c r="E382" s="18"/>
      <c r="F382" s="18"/>
      <c r="G382" s="19"/>
      <c r="H382" s="346">
        <f>SUM(H383)</f>
        <v>650</v>
      </c>
      <c r="I382" s="335">
        <f>SUM(I383)</f>
        <v>0</v>
      </c>
      <c r="J382" s="281">
        <f t="shared" si="13"/>
        <v>0</v>
      </c>
      <c r="K382" s="71">
        <f>SUM(K383)</f>
        <v>0</v>
      </c>
    </row>
    <row r="383" spans="1:11" ht="12.75">
      <c r="A383" s="9"/>
      <c r="B383" s="16"/>
      <c r="C383" s="30" t="s">
        <v>6</v>
      </c>
      <c r="D383" s="21" t="s">
        <v>106</v>
      </c>
      <c r="E383" s="21"/>
      <c r="F383" s="21"/>
      <c r="G383" s="22"/>
      <c r="H383" s="347">
        <f>SUM(H384)</f>
        <v>650</v>
      </c>
      <c r="I383" s="336">
        <f>SUM(I384)</f>
        <v>0</v>
      </c>
      <c r="J383" s="282">
        <f t="shared" si="13"/>
        <v>0</v>
      </c>
      <c r="K383" s="47">
        <f>SUM(K384)</f>
        <v>0</v>
      </c>
    </row>
    <row r="384" spans="1:11" ht="12.75">
      <c r="A384" s="9"/>
      <c r="B384" s="16"/>
      <c r="C384" s="30"/>
      <c r="D384" s="24" t="s">
        <v>156</v>
      </c>
      <c r="E384" s="18"/>
      <c r="F384" s="18"/>
      <c r="G384" s="22"/>
      <c r="H384" s="347">
        <v>650</v>
      </c>
      <c r="I384" s="336"/>
      <c r="J384" s="282">
        <f t="shared" si="13"/>
        <v>0</v>
      </c>
      <c r="K384" s="47"/>
    </row>
    <row r="385" spans="1:11" ht="12.75">
      <c r="A385" s="9"/>
      <c r="B385" s="16" t="s">
        <v>116</v>
      </c>
      <c r="C385" s="17" t="s">
        <v>117</v>
      </c>
      <c r="D385" s="18"/>
      <c r="E385" s="18"/>
      <c r="F385" s="18"/>
      <c r="G385" s="19"/>
      <c r="H385" s="346">
        <f>SUM(H386)</f>
        <v>9718</v>
      </c>
      <c r="I385" s="335">
        <f>SUM(I386)</f>
        <v>9718</v>
      </c>
      <c r="J385" s="281">
        <f t="shared" si="13"/>
        <v>100</v>
      </c>
      <c r="K385" s="71">
        <f>SUM(K386)</f>
        <v>9718</v>
      </c>
    </row>
    <row r="386" spans="1:11" ht="12.75">
      <c r="A386" s="9"/>
      <c r="B386" s="10"/>
      <c r="C386" s="30" t="s">
        <v>6</v>
      </c>
      <c r="D386" s="18" t="s">
        <v>118</v>
      </c>
      <c r="E386" s="18"/>
      <c r="F386" s="18"/>
      <c r="G386" s="22"/>
      <c r="H386" s="347">
        <v>9718</v>
      </c>
      <c r="I386" s="336">
        <v>9718</v>
      </c>
      <c r="J386" s="282">
        <f t="shared" si="13"/>
        <v>100</v>
      </c>
      <c r="K386" s="47">
        <v>9718</v>
      </c>
    </row>
    <row r="387" spans="1:11" ht="12.75">
      <c r="A387" s="9"/>
      <c r="B387" s="16" t="s">
        <v>128</v>
      </c>
      <c r="C387" s="17" t="s">
        <v>129</v>
      </c>
      <c r="D387" s="18"/>
      <c r="E387" s="18"/>
      <c r="F387" s="18"/>
      <c r="G387" s="19">
        <v>95517</v>
      </c>
      <c r="H387" s="346">
        <v>96407</v>
      </c>
      <c r="I387" s="335">
        <v>73393</v>
      </c>
      <c r="J387" s="281">
        <f t="shared" si="13"/>
        <v>76.12828943956352</v>
      </c>
      <c r="K387" s="71">
        <v>96407</v>
      </c>
    </row>
    <row r="388" spans="1:11" ht="13.5" thickBot="1">
      <c r="A388" s="26"/>
      <c r="B388" s="27"/>
      <c r="C388" s="27"/>
      <c r="D388" s="27"/>
      <c r="E388" s="27"/>
      <c r="F388" s="27"/>
      <c r="G388" s="86"/>
      <c r="H388" s="348"/>
      <c r="I388" s="337"/>
      <c r="J388" s="283"/>
      <c r="K388" s="102"/>
    </row>
    <row r="389" spans="1:11" ht="13.5" thickBot="1">
      <c r="A389" s="48"/>
      <c r="B389" s="13" t="s">
        <v>157</v>
      </c>
      <c r="C389" s="14"/>
      <c r="D389" s="14"/>
      <c r="E389" s="14"/>
      <c r="F389" s="14"/>
      <c r="G389" s="15">
        <v>7391</v>
      </c>
      <c r="H389" s="345">
        <f>SUM(H397,H399)</f>
        <v>9819</v>
      </c>
      <c r="I389" s="334">
        <f>SUM(I397,I399)</f>
        <v>5428</v>
      </c>
      <c r="J389" s="280">
        <f>I389/H389*100</f>
        <v>55.280578470312655</v>
      </c>
      <c r="K389" s="15">
        <f>SUM(K397,K399)</f>
        <v>9819</v>
      </c>
    </row>
    <row r="390" spans="1:11" s="103" customFormat="1" ht="12.75">
      <c r="A390" s="6"/>
      <c r="B390" s="89" t="s">
        <v>124</v>
      </c>
      <c r="C390" s="81" t="s">
        <v>125</v>
      </c>
      <c r="D390" s="81"/>
      <c r="E390" s="81"/>
      <c r="F390" s="81"/>
      <c r="G390" s="19"/>
      <c r="H390" s="346"/>
      <c r="I390" s="335"/>
      <c r="J390" s="281"/>
      <c r="K390" s="71"/>
    </row>
    <row r="391" spans="1:11" ht="12.75">
      <c r="A391" s="9"/>
      <c r="B391" s="10"/>
      <c r="C391" s="30" t="s">
        <v>6</v>
      </c>
      <c r="D391" s="21" t="s">
        <v>126</v>
      </c>
      <c r="E391" s="21"/>
      <c r="F391" s="21"/>
      <c r="G391" s="22"/>
      <c r="H391" s="347"/>
      <c r="I391" s="336"/>
      <c r="J391" s="282"/>
      <c r="K391" s="47"/>
    </row>
    <row r="392" spans="1:11" ht="12.75">
      <c r="A392" s="9"/>
      <c r="B392" s="16" t="s">
        <v>54</v>
      </c>
      <c r="C392" s="58" t="s">
        <v>55</v>
      </c>
      <c r="D392" s="18"/>
      <c r="E392" s="18"/>
      <c r="F392" s="18"/>
      <c r="G392" s="19"/>
      <c r="H392" s="347"/>
      <c r="I392" s="336"/>
      <c r="J392" s="282"/>
      <c r="K392" s="47"/>
    </row>
    <row r="393" spans="1:11" ht="12.75">
      <c r="A393" s="9"/>
      <c r="B393" s="16" t="s">
        <v>74</v>
      </c>
      <c r="C393" s="17" t="s">
        <v>75</v>
      </c>
      <c r="D393" s="18"/>
      <c r="E393" s="18"/>
      <c r="F393" s="18"/>
      <c r="G393" s="19"/>
      <c r="H393" s="347"/>
      <c r="I393" s="336"/>
      <c r="J393" s="282"/>
      <c r="K393" s="47"/>
    </row>
    <row r="394" spans="1:11" ht="12.75">
      <c r="A394" s="9"/>
      <c r="B394" s="16" t="s">
        <v>88</v>
      </c>
      <c r="C394" s="17" t="s">
        <v>137</v>
      </c>
      <c r="D394" s="18"/>
      <c r="E394" s="18"/>
      <c r="F394" s="18"/>
      <c r="G394" s="19"/>
      <c r="H394" s="347"/>
      <c r="I394" s="336"/>
      <c r="J394" s="282"/>
      <c r="K394" s="47"/>
    </row>
    <row r="395" spans="1:11" ht="12.75">
      <c r="A395" s="9"/>
      <c r="B395" s="16" t="s">
        <v>104</v>
      </c>
      <c r="C395" s="17" t="s">
        <v>105</v>
      </c>
      <c r="D395" s="18"/>
      <c r="E395" s="18"/>
      <c r="F395" s="18"/>
      <c r="G395" s="19"/>
      <c r="H395" s="347"/>
      <c r="I395" s="336"/>
      <c r="J395" s="282"/>
      <c r="K395" s="47"/>
    </row>
    <row r="396" spans="1:11" ht="12.75">
      <c r="A396" s="9"/>
      <c r="B396" s="16"/>
      <c r="C396" s="30" t="s">
        <v>6</v>
      </c>
      <c r="D396" s="21" t="s">
        <v>106</v>
      </c>
      <c r="E396" s="21"/>
      <c r="F396" s="21"/>
      <c r="G396" s="22"/>
      <c r="H396" s="347"/>
      <c r="I396" s="336"/>
      <c r="J396" s="282"/>
      <c r="K396" s="47"/>
    </row>
    <row r="397" spans="1:11" ht="12.75">
      <c r="A397" s="9"/>
      <c r="B397" s="16" t="s">
        <v>116</v>
      </c>
      <c r="C397" s="17" t="s">
        <v>117</v>
      </c>
      <c r="D397" s="18"/>
      <c r="E397" s="18"/>
      <c r="F397" s="18"/>
      <c r="G397" s="19"/>
      <c r="H397" s="346">
        <f>SUM(H398)</f>
        <v>2428</v>
      </c>
      <c r="I397" s="335">
        <f>SUM(I398)</f>
        <v>2428</v>
      </c>
      <c r="J397" s="281">
        <f>I397/H397*100</f>
        <v>100</v>
      </c>
      <c r="K397" s="71">
        <f>SUM(K398)</f>
        <v>2428</v>
      </c>
    </row>
    <row r="398" spans="1:11" ht="12.75">
      <c r="A398" s="9"/>
      <c r="B398" s="10"/>
      <c r="C398" s="30" t="s">
        <v>6</v>
      </c>
      <c r="D398" s="18" t="s">
        <v>118</v>
      </c>
      <c r="E398" s="18"/>
      <c r="F398" s="18"/>
      <c r="G398" s="22"/>
      <c r="H398" s="347">
        <v>2428</v>
      </c>
      <c r="I398" s="336">
        <v>2428</v>
      </c>
      <c r="J398" s="282">
        <f>I398/H398*100</f>
        <v>100</v>
      </c>
      <c r="K398" s="47">
        <v>2428</v>
      </c>
    </row>
    <row r="399" spans="1:11" ht="12.75">
      <c r="A399" s="9"/>
      <c r="B399" s="16" t="s">
        <v>128</v>
      </c>
      <c r="C399" s="17" t="s">
        <v>129</v>
      </c>
      <c r="D399" s="18"/>
      <c r="E399" s="18"/>
      <c r="F399" s="18"/>
      <c r="G399" s="19">
        <v>7391</v>
      </c>
      <c r="H399" s="346">
        <v>7391</v>
      </c>
      <c r="I399" s="335">
        <v>3000</v>
      </c>
      <c r="J399" s="281">
        <f>I399/H399*100</f>
        <v>40.58990664321472</v>
      </c>
      <c r="K399" s="71">
        <v>7391</v>
      </c>
    </row>
    <row r="400" spans="1:11" ht="13.5" thickBot="1">
      <c r="A400" s="26"/>
      <c r="B400" s="27"/>
      <c r="C400" s="35"/>
      <c r="D400" s="27"/>
      <c r="E400" s="27"/>
      <c r="F400" s="27"/>
      <c r="G400" s="28"/>
      <c r="H400" s="348"/>
      <c r="I400" s="337"/>
      <c r="J400" s="283"/>
      <c r="K400" s="102"/>
    </row>
    <row r="401" spans="1:11" ht="13.5" thickBot="1">
      <c r="A401" s="48" t="s">
        <v>136</v>
      </c>
      <c r="B401" s="14"/>
      <c r="C401" s="14"/>
      <c r="D401" s="14"/>
      <c r="E401" s="14"/>
      <c r="F401" s="14"/>
      <c r="G401" s="15"/>
      <c r="H401" s="345">
        <f>SUM(H402,H406,H407,H409,H411)</f>
        <v>98922</v>
      </c>
      <c r="I401" s="334">
        <f>SUM(I402,I406,I407,I409,I411)</f>
        <v>47593</v>
      </c>
      <c r="J401" s="280">
        <f>I401/H401*100</f>
        <v>48.111643517114494</v>
      </c>
      <c r="K401" s="15">
        <f>SUM(K402,K406,K407,K409,K411)</f>
        <v>96251</v>
      </c>
    </row>
    <row r="402" spans="1:11" ht="12.75">
      <c r="A402" s="9"/>
      <c r="B402" s="16" t="s">
        <v>124</v>
      </c>
      <c r="C402" s="17" t="s">
        <v>125</v>
      </c>
      <c r="D402" s="18"/>
      <c r="E402" s="18"/>
      <c r="F402" s="18"/>
      <c r="G402" s="19"/>
      <c r="H402" s="346">
        <f>SUM(H403)</f>
        <v>5116</v>
      </c>
      <c r="I402" s="335">
        <f>SUM(I403)</f>
        <v>1383</v>
      </c>
      <c r="J402" s="281">
        <f>I402/H402*100</f>
        <v>27.03283815480844</v>
      </c>
      <c r="K402" s="71">
        <f>SUM(K403)</f>
        <v>5116</v>
      </c>
    </row>
    <row r="403" spans="1:11" ht="12.75">
      <c r="A403" s="9"/>
      <c r="B403" s="10"/>
      <c r="C403" s="30" t="s">
        <v>6</v>
      </c>
      <c r="D403" s="21" t="s">
        <v>126</v>
      </c>
      <c r="E403" s="21"/>
      <c r="F403" s="21"/>
      <c r="G403" s="22"/>
      <c r="H403" s="347">
        <v>5116</v>
      </c>
      <c r="I403" s="336">
        <v>1383</v>
      </c>
      <c r="J403" s="282">
        <f>I403/H403*100</f>
        <v>27.03283815480844</v>
      </c>
      <c r="K403" s="47">
        <v>5116</v>
      </c>
    </row>
    <row r="404" spans="1:11" ht="12.75">
      <c r="A404" s="9"/>
      <c r="B404" s="16" t="s">
        <v>54</v>
      </c>
      <c r="C404" s="58" t="s">
        <v>55</v>
      </c>
      <c r="D404" s="18"/>
      <c r="E404" s="18"/>
      <c r="F404" s="18"/>
      <c r="G404" s="19"/>
      <c r="H404" s="347"/>
      <c r="I404" s="336"/>
      <c r="J404" s="281"/>
      <c r="K404" s="47"/>
    </row>
    <row r="405" spans="1:11" ht="12.75">
      <c r="A405" s="9"/>
      <c r="B405" s="16" t="s">
        <v>74</v>
      </c>
      <c r="C405" s="17" t="s">
        <v>75</v>
      </c>
      <c r="D405" s="18"/>
      <c r="E405" s="18"/>
      <c r="F405" s="18"/>
      <c r="G405" s="19"/>
      <c r="H405" s="347"/>
      <c r="I405" s="336"/>
      <c r="J405" s="281"/>
      <c r="K405" s="47"/>
    </row>
    <row r="406" spans="1:11" ht="12.75">
      <c r="A406" s="9"/>
      <c r="B406" s="16" t="s">
        <v>88</v>
      </c>
      <c r="C406" s="17" t="s">
        <v>137</v>
      </c>
      <c r="D406" s="18"/>
      <c r="E406" s="18"/>
      <c r="F406" s="18"/>
      <c r="G406" s="19"/>
      <c r="H406" s="346">
        <v>6302</v>
      </c>
      <c r="I406" s="335">
        <v>6037</v>
      </c>
      <c r="J406" s="281"/>
      <c r="K406" s="71">
        <v>6037</v>
      </c>
    </row>
    <row r="407" spans="1:11" ht="12.75">
      <c r="A407" s="9"/>
      <c r="B407" s="16" t="s">
        <v>104</v>
      </c>
      <c r="C407" s="17" t="s">
        <v>105</v>
      </c>
      <c r="D407" s="18"/>
      <c r="E407" s="18"/>
      <c r="F407" s="18"/>
      <c r="G407" s="19"/>
      <c r="H407" s="346">
        <f>SUM(H408)</f>
        <v>3173</v>
      </c>
      <c r="I407" s="335">
        <f>SUM(I408)</f>
        <v>3173</v>
      </c>
      <c r="J407" s="281">
        <v>0</v>
      </c>
      <c r="K407" s="71">
        <f>SUM(K408)</f>
        <v>3173</v>
      </c>
    </row>
    <row r="408" spans="1:11" ht="12.75">
      <c r="A408" s="9"/>
      <c r="B408" s="16"/>
      <c r="C408" s="30" t="s">
        <v>6</v>
      </c>
      <c r="D408" s="21" t="s">
        <v>106</v>
      </c>
      <c r="E408" s="21"/>
      <c r="F408" s="21"/>
      <c r="G408" s="22"/>
      <c r="H408" s="347">
        <v>3173</v>
      </c>
      <c r="I408" s="336">
        <v>3173</v>
      </c>
      <c r="J408" s="282">
        <v>0</v>
      </c>
      <c r="K408" s="47">
        <v>3173</v>
      </c>
    </row>
    <row r="409" spans="1:11" ht="12.75">
      <c r="A409" s="9"/>
      <c r="B409" s="16" t="s">
        <v>116</v>
      </c>
      <c r="C409" s="17" t="s">
        <v>117</v>
      </c>
      <c r="D409" s="18"/>
      <c r="E409" s="18"/>
      <c r="F409" s="18"/>
      <c r="G409" s="19"/>
      <c r="H409" s="346">
        <f>SUM(H410)</f>
        <v>0</v>
      </c>
      <c r="I409" s="335">
        <f>SUM(I410)</f>
        <v>0</v>
      </c>
      <c r="J409" s="281" t="e">
        <f>I409/H409*100</f>
        <v>#DIV/0!</v>
      </c>
      <c r="K409" s="71">
        <f>SUM(K410)</f>
        <v>0</v>
      </c>
    </row>
    <row r="410" spans="1:11" ht="12.75">
      <c r="A410" s="9"/>
      <c r="B410" s="10"/>
      <c r="C410" s="30" t="s">
        <v>6</v>
      </c>
      <c r="D410" s="18" t="s">
        <v>118</v>
      </c>
      <c r="E410" s="18"/>
      <c r="F410" s="18"/>
      <c r="G410" s="22"/>
      <c r="H410" s="347">
        <v>0</v>
      </c>
      <c r="I410" s="336"/>
      <c r="J410" s="282" t="e">
        <f>I410/H410*100</f>
        <v>#DIV/0!</v>
      </c>
      <c r="K410" s="47"/>
    </row>
    <row r="411" spans="1:11" ht="12.75">
      <c r="A411" s="9"/>
      <c r="B411" s="16" t="s">
        <v>128</v>
      </c>
      <c r="C411" s="17" t="s">
        <v>129</v>
      </c>
      <c r="D411" s="18"/>
      <c r="E411" s="18"/>
      <c r="F411" s="18"/>
      <c r="G411" s="19"/>
      <c r="H411" s="346">
        <v>84331</v>
      </c>
      <c r="I411" s="335">
        <v>37000</v>
      </c>
      <c r="J411" s="281">
        <f>I411/H411*100</f>
        <v>43.8747317119446</v>
      </c>
      <c r="K411" s="71">
        <v>81925</v>
      </c>
    </row>
    <row r="412" spans="1:11" s="104" customFormat="1" ht="13.5" thickBot="1">
      <c r="A412" s="67"/>
      <c r="B412" s="68"/>
      <c r="C412" s="68"/>
      <c r="D412" s="68"/>
      <c r="E412" s="69"/>
      <c r="F412" s="70"/>
      <c r="G412" s="19"/>
      <c r="H412" s="353"/>
      <c r="I412" s="340"/>
      <c r="J412" s="289"/>
      <c r="K412" s="106"/>
    </row>
    <row r="413" spans="1:11" ht="13.5" thickBot="1">
      <c r="A413" s="48" t="s">
        <v>140</v>
      </c>
      <c r="B413" s="14"/>
      <c r="C413" s="14"/>
      <c r="D413" s="14"/>
      <c r="E413" s="14"/>
      <c r="F413" s="14"/>
      <c r="G413" s="15"/>
      <c r="H413" s="345">
        <f>SUM(H414,H418,H419,H421,H423)</f>
        <v>120355</v>
      </c>
      <c r="I413" s="334">
        <f>SUM(I414,I418,I419,I421,I423)</f>
        <v>54253</v>
      </c>
      <c r="J413" s="280">
        <f>I413/H413*100</f>
        <v>45.0774791242574</v>
      </c>
      <c r="K413" s="15">
        <f>SUM(K414,K418,K419,K421,K423)</f>
        <v>118467</v>
      </c>
    </row>
    <row r="414" spans="1:11" ht="12.75">
      <c r="A414" s="9"/>
      <c r="B414" s="16" t="s">
        <v>124</v>
      </c>
      <c r="C414" s="17" t="s">
        <v>125</v>
      </c>
      <c r="D414" s="18"/>
      <c r="E414" s="18"/>
      <c r="F414" s="18"/>
      <c r="G414" s="19"/>
      <c r="H414" s="346">
        <f>SUM(H415)</f>
        <v>5822</v>
      </c>
      <c r="I414" s="335">
        <f>SUM(I415)</f>
        <v>2064</v>
      </c>
      <c r="J414" s="281">
        <f>I414/H414*100</f>
        <v>35.45173479903813</v>
      </c>
      <c r="K414" s="71">
        <f>SUM(K415)</f>
        <v>5822</v>
      </c>
    </row>
    <row r="415" spans="1:11" ht="12.75">
      <c r="A415" s="9"/>
      <c r="B415" s="10"/>
      <c r="C415" s="30" t="s">
        <v>6</v>
      </c>
      <c r="D415" s="21" t="s">
        <v>126</v>
      </c>
      <c r="E415" s="21"/>
      <c r="F415" s="21"/>
      <c r="G415" s="22"/>
      <c r="H415" s="347">
        <v>5822</v>
      </c>
      <c r="I415" s="336">
        <v>2064</v>
      </c>
      <c r="J415" s="282">
        <f>I415/H415*100</f>
        <v>35.45173479903813</v>
      </c>
      <c r="K415" s="47">
        <v>5822</v>
      </c>
    </row>
    <row r="416" spans="1:11" s="103" customFormat="1" ht="12.75">
      <c r="A416" s="49"/>
      <c r="B416" s="16" t="s">
        <v>54</v>
      </c>
      <c r="C416" s="58" t="s">
        <v>55</v>
      </c>
      <c r="D416" s="17"/>
      <c r="E416" s="17"/>
      <c r="F416" s="17"/>
      <c r="G416" s="19"/>
      <c r="H416" s="346"/>
      <c r="I416" s="336"/>
      <c r="J416" s="282"/>
      <c r="K416" s="47"/>
    </row>
    <row r="417" spans="1:11" s="103" customFormat="1" ht="12.75">
      <c r="A417" s="49"/>
      <c r="B417" s="16" t="s">
        <v>74</v>
      </c>
      <c r="C417" s="17" t="s">
        <v>75</v>
      </c>
      <c r="D417" s="17"/>
      <c r="E417" s="17"/>
      <c r="F417" s="17"/>
      <c r="G417" s="19"/>
      <c r="H417" s="346"/>
      <c r="I417" s="336"/>
      <c r="J417" s="282"/>
      <c r="K417" s="47"/>
    </row>
    <row r="418" spans="1:11" s="103" customFormat="1" ht="12.75">
      <c r="A418" s="49"/>
      <c r="B418" s="16" t="s">
        <v>88</v>
      </c>
      <c r="C418" s="17" t="s">
        <v>141</v>
      </c>
      <c r="D418" s="17"/>
      <c r="E418" s="17"/>
      <c r="F418" s="17"/>
      <c r="G418" s="19"/>
      <c r="H418" s="346">
        <v>8994</v>
      </c>
      <c r="I418" s="335">
        <v>8869</v>
      </c>
      <c r="J418" s="281">
        <v>0</v>
      </c>
      <c r="K418" s="71">
        <v>8969</v>
      </c>
    </row>
    <row r="419" spans="1:11" s="103" customFormat="1" ht="12.75">
      <c r="A419" s="49"/>
      <c r="B419" s="16" t="s">
        <v>104</v>
      </c>
      <c r="C419" s="17" t="s">
        <v>105</v>
      </c>
      <c r="D419" s="17"/>
      <c r="E419" s="17"/>
      <c r="F419" s="17"/>
      <c r="G419" s="19"/>
      <c r="H419" s="346">
        <f>SUM(H420)</f>
        <v>320</v>
      </c>
      <c r="I419" s="335">
        <f>SUM(I420)</f>
        <v>320</v>
      </c>
      <c r="J419" s="281">
        <v>0</v>
      </c>
      <c r="K419" s="71">
        <f>SUM(K420)</f>
        <v>320</v>
      </c>
    </row>
    <row r="420" spans="1:11" ht="12.75">
      <c r="A420" s="9"/>
      <c r="B420" s="16"/>
      <c r="C420" s="30" t="s">
        <v>6</v>
      </c>
      <c r="D420" s="21" t="s">
        <v>106</v>
      </c>
      <c r="E420" s="21"/>
      <c r="F420" s="21"/>
      <c r="G420" s="22"/>
      <c r="H420" s="347">
        <v>320</v>
      </c>
      <c r="I420" s="336">
        <v>320</v>
      </c>
      <c r="J420" s="282">
        <v>0</v>
      </c>
      <c r="K420" s="47">
        <v>320</v>
      </c>
    </row>
    <row r="421" spans="1:11" ht="12.75">
      <c r="A421" s="9"/>
      <c r="B421" s="16" t="s">
        <v>116</v>
      </c>
      <c r="C421" s="17" t="s">
        <v>117</v>
      </c>
      <c r="D421" s="18"/>
      <c r="E421" s="18"/>
      <c r="F421" s="18"/>
      <c r="G421" s="19"/>
      <c r="H421" s="346">
        <f>SUM(H422)</f>
        <v>0</v>
      </c>
      <c r="I421" s="335">
        <f>SUM(I422)</f>
        <v>0</v>
      </c>
      <c r="J421" s="281" t="e">
        <f>I421/H421*100</f>
        <v>#DIV/0!</v>
      </c>
      <c r="K421" s="71">
        <f>SUM(K422)</f>
        <v>0</v>
      </c>
    </row>
    <row r="422" spans="1:11" ht="12.75">
      <c r="A422" s="9"/>
      <c r="B422" s="10"/>
      <c r="C422" s="30" t="s">
        <v>6</v>
      </c>
      <c r="D422" s="18" t="s">
        <v>118</v>
      </c>
      <c r="E422" s="18"/>
      <c r="F422" s="18"/>
      <c r="G422" s="22"/>
      <c r="H422" s="347">
        <v>0</v>
      </c>
      <c r="I422" s="336"/>
      <c r="J422" s="282" t="e">
        <f>I422/H422*100</f>
        <v>#DIV/0!</v>
      </c>
      <c r="K422" s="47"/>
    </row>
    <row r="423" spans="1:11" ht="12.75">
      <c r="A423" s="9"/>
      <c r="B423" s="16" t="s">
        <v>128</v>
      </c>
      <c r="C423" s="17" t="s">
        <v>129</v>
      </c>
      <c r="D423" s="18"/>
      <c r="E423" s="18"/>
      <c r="F423" s="18"/>
      <c r="G423" s="19"/>
      <c r="H423" s="346">
        <v>105219</v>
      </c>
      <c r="I423" s="335">
        <v>43000</v>
      </c>
      <c r="J423" s="281">
        <f>I423/H423*100</f>
        <v>40.86714376681017</v>
      </c>
      <c r="K423" s="71">
        <v>103356</v>
      </c>
    </row>
    <row r="424" spans="1:11" ht="13.5" thickBot="1">
      <c r="A424" s="26"/>
      <c r="B424" s="27"/>
      <c r="C424" s="27"/>
      <c r="D424" s="27"/>
      <c r="E424" s="27"/>
      <c r="F424" s="27"/>
      <c r="G424" s="28"/>
      <c r="H424" s="348"/>
      <c r="I424" s="337"/>
      <c r="J424" s="283"/>
      <c r="K424" s="102"/>
    </row>
    <row r="425" spans="1:11" ht="13.5" thickBot="1">
      <c r="A425" s="48" t="s">
        <v>144</v>
      </c>
      <c r="B425" s="14"/>
      <c r="C425" s="14"/>
      <c r="D425" s="14"/>
      <c r="E425" s="14"/>
      <c r="F425" s="14"/>
      <c r="G425" s="15"/>
      <c r="H425" s="345">
        <f>SUM(H426,H430,H433,H436,H438)</f>
        <v>49414</v>
      </c>
      <c r="I425" s="334">
        <f>SUM(I426,I430,I433,I436,I438)</f>
        <v>20775</v>
      </c>
      <c r="J425" s="280">
        <f>I425/H425*100</f>
        <v>42.04274092362488</v>
      </c>
      <c r="K425" s="15">
        <f>SUM(K426,K430,K433,K436,K438)</f>
        <v>49307</v>
      </c>
    </row>
    <row r="426" spans="1:11" ht="12.75">
      <c r="A426" s="9"/>
      <c r="B426" s="16" t="s">
        <v>124</v>
      </c>
      <c r="C426" s="17" t="s">
        <v>125</v>
      </c>
      <c r="D426" s="18"/>
      <c r="E426" s="18"/>
      <c r="F426" s="18"/>
      <c r="G426" s="19"/>
      <c r="H426" s="346">
        <f>SUM(H427)</f>
        <v>4591</v>
      </c>
      <c r="I426" s="335">
        <f>SUM(I427)</f>
        <v>1078</v>
      </c>
      <c r="J426" s="281">
        <f>I426/H426*100</f>
        <v>23.48072315399695</v>
      </c>
      <c r="K426" s="71">
        <f>SUM(K427)</f>
        <v>4591</v>
      </c>
    </row>
    <row r="427" spans="1:11" ht="12.75">
      <c r="A427" s="9"/>
      <c r="B427" s="10"/>
      <c r="C427" s="30" t="s">
        <v>6</v>
      </c>
      <c r="D427" s="21" t="s">
        <v>126</v>
      </c>
      <c r="E427" s="21"/>
      <c r="F427" s="21"/>
      <c r="G427" s="22"/>
      <c r="H427" s="347">
        <v>4591</v>
      </c>
      <c r="I427" s="336">
        <v>1078</v>
      </c>
      <c r="J427" s="282">
        <f>I427/H427*100</f>
        <v>23.48072315399695</v>
      </c>
      <c r="K427" s="47">
        <v>4591</v>
      </c>
    </row>
    <row r="428" spans="1:11" s="103" customFormat="1" ht="12.75">
      <c r="A428" s="49"/>
      <c r="B428" s="16" t="s">
        <v>54</v>
      </c>
      <c r="C428" s="58" t="s">
        <v>55</v>
      </c>
      <c r="D428" s="17"/>
      <c r="E428" s="17"/>
      <c r="F428" s="17"/>
      <c r="G428" s="19"/>
      <c r="H428" s="346"/>
      <c r="I428" s="336"/>
      <c r="J428" s="281"/>
      <c r="K428" s="47"/>
    </row>
    <row r="429" spans="1:11" s="103" customFormat="1" ht="12.75">
      <c r="A429" s="49"/>
      <c r="B429" s="16" t="s">
        <v>74</v>
      </c>
      <c r="C429" s="17" t="s">
        <v>75</v>
      </c>
      <c r="D429" s="17"/>
      <c r="E429" s="17"/>
      <c r="F429" s="17"/>
      <c r="G429" s="19"/>
      <c r="H429" s="346"/>
      <c r="I429" s="336"/>
      <c r="J429" s="281"/>
      <c r="K429" s="47"/>
    </row>
    <row r="430" spans="1:11" s="103" customFormat="1" ht="12.75">
      <c r="A430" s="49"/>
      <c r="B430" s="16" t="s">
        <v>88</v>
      </c>
      <c r="C430" s="17" t="s">
        <v>137</v>
      </c>
      <c r="D430" s="17"/>
      <c r="E430" s="17"/>
      <c r="F430" s="17"/>
      <c r="G430" s="19"/>
      <c r="H430" s="346">
        <f>SUM(H431:H432)</f>
        <v>1856</v>
      </c>
      <c r="I430" s="335">
        <f>SUM(I431:I432)</f>
        <v>1976</v>
      </c>
      <c r="J430" s="281">
        <v>0</v>
      </c>
      <c r="K430" s="71">
        <f>SUM(K431)</f>
        <v>1976</v>
      </c>
    </row>
    <row r="431" spans="1:11" s="103" customFormat="1" ht="12.75">
      <c r="A431" s="49"/>
      <c r="B431" s="16"/>
      <c r="C431" s="30" t="s">
        <v>6</v>
      </c>
      <c r="D431" s="18" t="s">
        <v>106</v>
      </c>
      <c r="E431" s="17"/>
      <c r="F431" s="17"/>
      <c r="G431" s="19"/>
      <c r="H431" s="347">
        <v>1856</v>
      </c>
      <c r="I431" s="336">
        <v>1976</v>
      </c>
      <c r="J431" s="281"/>
      <c r="K431" s="47">
        <v>1976</v>
      </c>
    </row>
    <row r="432" spans="1:11" ht="12.75">
      <c r="A432" s="9"/>
      <c r="B432" s="30"/>
      <c r="C432" s="30" t="s">
        <v>16</v>
      </c>
      <c r="D432" s="21" t="s">
        <v>107</v>
      </c>
      <c r="E432" s="21"/>
      <c r="F432" s="21"/>
      <c r="G432" s="22"/>
      <c r="H432" s="347"/>
      <c r="I432" s="336"/>
      <c r="J432" s="282">
        <v>0</v>
      </c>
      <c r="K432" s="47"/>
    </row>
    <row r="433" spans="1:11" s="103" customFormat="1" ht="12.75">
      <c r="A433" s="49"/>
      <c r="B433" s="16" t="s">
        <v>104</v>
      </c>
      <c r="C433" s="17" t="s">
        <v>105</v>
      </c>
      <c r="D433" s="17"/>
      <c r="E433" s="17"/>
      <c r="F433" s="17"/>
      <c r="G433" s="19"/>
      <c r="H433" s="346">
        <f>SUM(H434:H435)</f>
        <v>0</v>
      </c>
      <c r="I433" s="335">
        <f>SUM(I434:I435)</f>
        <v>721</v>
      </c>
      <c r="J433" s="281">
        <v>0</v>
      </c>
      <c r="K433" s="71">
        <f>SUM(K434:K435)</f>
        <v>0</v>
      </c>
    </row>
    <row r="434" spans="1:11" s="103" customFormat="1" ht="12.75">
      <c r="A434" s="49"/>
      <c r="B434" s="16"/>
      <c r="C434" s="30" t="s">
        <v>6</v>
      </c>
      <c r="D434" s="18" t="s">
        <v>106</v>
      </c>
      <c r="E434" s="17"/>
      <c r="F434" s="17"/>
      <c r="G434" s="22"/>
      <c r="H434" s="346"/>
      <c r="I434" s="336">
        <v>721</v>
      </c>
      <c r="J434" s="282">
        <v>0</v>
      </c>
      <c r="K434" s="47"/>
    </row>
    <row r="435" spans="1:11" ht="12.75">
      <c r="A435" s="9"/>
      <c r="B435" s="16"/>
      <c r="C435" s="30" t="s">
        <v>16</v>
      </c>
      <c r="D435" s="21" t="s">
        <v>107</v>
      </c>
      <c r="E435" s="21"/>
      <c r="F435" s="31"/>
      <c r="G435" s="22"/>
      <c r="H435" s="347"/>
      <c r="I435" s="336"/>
      <c r="J435" s="281"/>
      <c r="K435" s="47"/>
    </row>
    <row r="436" spans="1:11" ht="12.75">
      <c r="A436" s="9"/>
      <c r="B436" s="16" t="s">
        <v>116</v>
      </c>
      <c r="C436" s="17" t="s">
        <v>117</v>
      </c>
      <c r="D436" s="18"/>
      <c r="E436" s="18"/>
      <c r="F436" s="18"/>
      <c r="G436" s="19"/>
      <c r="H436" s="346">
        <f>SUM(H437)</f>
        <v>0</v>
      </c>
      <c r="I436" s="335">
        <f>SUM(I437)</f>
        <v>0</v>
      </c>
      <c r="J436" s="281" t="e">
        <f>I436/H436*100</f>
        <v>#DIV/0!</v>
      </c>
      <c r="K436" s="71">
        <f>SUM(K437)</f>
        <v>0</v>
      </c>
    </row>
    <row r="437" spans="1:11" ht="12.75">
      <c r="A437" s="9"/>
      <c r="B437" s="10"/>
      <c r="C437" s="30" t="s">
        <v>6</v>
      </c>
      <c r="D437" s="18" t="s">
        <v>145</v>
      </c>
      <c r="E437" s="18"/>
      <c r="F437" s="18"/>
      <c r="G437" s="22"/>
      <c r="H437" s="347">
        <v>0</v>
      </c>
      <c r="I437" s="336"/>
      <c r="J437" s="282" t="e">
        <f>I437/H437*100</f>
        <v>#DIV/0!</v>
      </c>
      <c r="K437" s="47"/>
    </row>
    <row r="438" spans="1:11" ht="12.75">
      <c r="A438" s="9"/>
      <c r="B438" s="16" t="s">
        <v>128</v>
      </c>
      <c r="C438" s="17" t="s">
        <v>129</v>
      </c>
      <c r="D438" s="18"/>
      <c r="E438" s="18"/>
      <c r="F438" s="18"/>
      <c r="G438" s="19"/>
      <c r="H438" s="346">
        <v>42967</v>
      </c>
      <c r="I438" s="335">
        <v>17000</v>
      </c>
      <c r="J438" s="281">
        <f>I438/H438*100</f>
        <v>39.56524774827193</v>
      </c>
      <c r="K438" s="71">
        <v>42740</v>
      </c>
    </row>
    <row r="439" spans="1:11" ht="13.5" thickBot="1">
      <c r="A439" s="9"/>
      <c r="B439" s="10"/>
      <c r="C439" s="10"/>
      <c r="D439" s="10"/>
      <c r="E439" s="10"/>
      <c r="F439" s="10"/>
      <c r="G439" s="19"/>
      <c r="H439" s="347"/>
      <c r="I439" s="336"/>
      <c r="J439" s="284"/>
      <c r="K439" s="47"/>
    </row>
    <row r="440" spans="1:11" ht="13.5" thickBot="1">
      <c r="A440" s="48" t="s">
        <v>146</v>
      </c>
      <c r="B440" s="14"/>
      <c r="C440" s="14"/>
      <c r="D440" s="14"/>
      <c r="E440" s="14"/>
      <c r="F440" s="14"/>
      <c r="G440" s="15"/>
      <c r="H440" s="345">
        <f>SUM(H441,H445,H449,H451)</f>
        <v>86290</v>
      </c>
      <c r="I440" s="334">
        <f>SUM(I441,I445,I449,I451)</f>
        <v>39521</v>
      </c>
      <c r="J440" s="280">
        <f>I440/H440*100</f>
        <v>45.80020859891065</v>
      </c>
      <c r="K440" s="15">
        <f>SUM(K441,K445,K449,K451)</f>
        <v>84205</v>
      </c>
    </row>
    <row r="441" spans="1:11" ht="12.75">
      <c r="A441" s="9"/>
      <c r="B441" s="16" t="s">
        <v>124</v>
      </c>
      <c r="C441" s="17" t="s">
        <v>125</v>
      </c>
      <c r="D441" s="18"/>
      <c r="E441" s="18"/>
      <c r="F441" s="18"/>
      <c r="G441" s="19"/>
      <c r="H441" s="346">
        <f>SUM(H442)</f>
        <v>6260</v>
      </c>
      <c r="I441" s="335">
        <f>SUM(I442)</f>
        <v>2226</v>
      </c>
      <c r="J441" s="281">
        <f>I441/H441*100</f>
        <v>35.55910543130991</v>
      </c>
      <c r="K441" s="71">
        <f>SUM(K442)</f>
        <v>6260</v>
      </c>
    </row>
    <row r="442" spans="1:11" ht="12.75">
      <c r="A442" s="9"/>
      <c r="B442" s="10"/>
      <c r="C442" s="30" t="s">
        <v>6</v>
      </c>
      <c r="D442" s="21" t="s">
        <v>126</v>
      </c>
      <c r="E442" s="21"/>
      <c r="F442" s="21"/>
      <c r="G442" s="22"/>
      <c r="H442" s="347">
        <v>6260</v>
      </c>
      <c r="I442" s="336">
        <v>2226</v>
      </c>
      <c r="J442" s="282">
        <f>I442/H442*100</f>
        <v>35.55910543130991</v>
      </c>
      <c r="K442" s="47">
        <v>6260</v>
      </c>
    </row>
    <row r="443" spans="1:11" ht="12.75">
      <c r="A443" s="9"/>
      <c r="B443" s="16" t="s">
        <v>54</v>
      </c>
      <c r="C443" s="58" t="s">
        <v>55</v>
      </c>
      <c r="D443" s="18"/>
      <c r="E443" s="18"/>
      <c r="F443" s="18"/>
      <c r="G443" s="19"/>
      <c r="H443" s="347"/>
      <c r="I443" s="336"/>
      <c r="J443" s="281"/>
      <c r="K443" s="47"/>
    </row>
    <row r="444" spans="1:11" ht="12.75">
      <c r="A444" s="9"/>
      <c r="B444" s="16" t="s">
        <v>74</v>
      </c>
      <c r="C444" s="17" t="s">
        <v>75</v>
      </c>
      <c r="D444" s="18"/>
      <c r="E444" s="18"/>
      <c r="F444" s="18"/>
      <c r="G444" s="19"/>
      <c r="H444" s="347"/>
      <c r="I444" s="336"/>
      <c r="J444" s="281"/>
      <c r="K444" s="47"/>
    </row>
    <row r="445" spans="1:11" ht="12.75">
      <c r="A445" s="9"/>
      <c r="B445" s="16" t="s">
        <v>88</v>
      </c>
      <c r="C445" s="17" t="s">
        <v>137</v>
      </c>
      <c r="D445" s="18"/>
      <c r="E445" s="18"/>
      <c r="F445" s="18"/>
      <c r="G445" s="19"/>
      <c r="H445" s="346">
        <v>6440</v>
      </c>
      <c r="I445" s="335">
        <v>6295</v>
      </c>
      <c r="J445" s="281"/>
      <c r="K445" s="71">
        <v>6295</v>
      </c>
    </row>
    <row r="446" spans="1:11" ht="12.75">
      <c r="A446" s="9"/>
      <c r="B446" s="16" t="s">
        <v>104</v>
      </c>
      <c r="C446" s="17" t="s">
        <v>105</v>
      </c>
      <c r="D446" s="18"/>
      <c r="E446" s="18"/>
      <c r="F446" s="18"/>
      <c r="G446" s="19"/>
      <c r="H446" s="347"/>
      <c r="I446" s="336"/>
      <c r="J446" s="281"/>
      <c r="K446" s="47"/>
    </row>
    <row r="447" spans="1:11" ht="12.75">
      <c r="A447" s="9"/>
      <c r="B447" s="16"/>
      <c r="C447" s="30" t="s">
        <v>6</v>
      </c>
      <c r="D447" s="18" t="s">
        <v>418</v>
      </c>
      <c r="E447" s="18"/>
      <c r="F447" s="18"/>
      <c r="G447" s="22"/>
      <c r="H447" s="347"/>
      <c r="I447" s="336"/>
      <c r="J447" s="281"/>
      <c r="K447" s="47"/>
    </row>
    <row r="448" spans="1:11" ht="12.75">
      <c r="A448" s="9"/>
      <c r="B448" s="16"/>
      <c r="C448" s="30" t="s">
        <v>16</v>
      </c>
      <c r="D448" s="21" t="s">
        <v>419</v>
      </c>
      <c r="E448" s="21"/>
      <c r="F448" s="21"/>
      <c r="G448" s="22"/>
      <c r="H448" s="347"/>
      <c r="I448" s="336"/>
      <c r="J448" s="281"/>
      <c r="K448" s="47"/>
    </row>
    <row r="449" spans="1:11" ht="12.75">
      <c r="A449" s="9"/>
      <c r="B449" s="16" t="s">
        <v>116</v>
      </c>
      <c r="C449" s="17" t="s">
        <v>117</v>
      </c>
      <c r="D449" s="18"/>
      <c r="E449" s="18"/>
      <c r="F449" s="18"/>
      <c r="G449" s="19"/>
      <c r="H449" s="346">
        <f>SUM(H450)</f>
        <v>0</v>
      </c>
      <c r="I449" s="335">
        <f>SUM(I450)</f>
        <v>0</v>
      </c>
      <c r="J449" s="281" t="e">
        <f aca="true" t="shared" si="14" ref="J449:J454">I449/H449*100</f>
        <v>#DIV/0!</v>
      </c>
      <c r="K449" s="71">
        <f>SUM(K450)</f>
        <v>0</v>
      </c>
    </row>
    <row r="450" spans="1:11" ht="12.75">
      <c r="A450" s="9"/>
      <c r="B450" s="10"/>
      <c r="C450" s="30" t="s">
        <v>6</v>
      </c>
      <c r="D450" s="18" t="s">
        <v>118</v>
      </c>
      <c r="E450" s="18"/>
      <c r="F450" s="18"/>
      <c r="G450" s="22"/>
      <c r="H450" s="347">
        <v>0</v>
      </c>
      <c r="I450" s="336"/>
      <c r="J450" s="282" t="e">
        <f t="shared" si="14"/>
        <v>#DIV/0!</v>
      </c>
      <c r="K450" s="47"/>
    </row>
    <row r="451" spans="1:11" ht="13.5" thickBot="1">
      <c r="A451" s="26"/>
      <c r="B451" s="72" t="s">
        <v>128</v>
      </c>
      <c r="C451" s="87" t="s">
        <v>129</v>
      </c>
      <c r="D451" s="27"/>
      <c r="E451" s="27"/>
      <c r="F451" s="27"/>
      <c r="G451" s="86"/>
      <c r="H451" s="354">
        <v>73590</v>
      </c>
      <c r="I451" s="341">
        <v>31000</v>
      </c>
      <c r="J451" s="281">
        <f t="shared" si="14"/>
        <v>42.125288762060066</v>
      </c>
      <c r="K451" s="28">
        <v>71650</v>
      </c>
    </row>
    <row r="452" spans="1:11" ht="13.5" thickBot="1">
      <c r="A452" s="48" t="s">
        <v>438</v>
      </c>
      <c r="B452" s="14"/>
      <c r="C452" s="14"/>
      <c r="D452" s="14"/>
      <c r="E452" s="14"/>
      <c r="F452" s="14"/>
      <c r="G452" s="15"/>
      <c r="H452" s="345">
        <f>SUM(H453,H457,H460,H462)</f>
        <v>40900</v>
      </c>
      <c r="I452" s="334">
        <f>SUM(I453,I457,I460,I462)</f>
        <v>15047</v>
      </c>
      <c r="J452" s="280">
        <f t="shared" si="14"/>
        <v>36.789731051344745</v>
      </c>
      <c r="K452" s="15">
        <f>SUM(K453,K457,K460,K462)</f>
        <v>39339</v>
      </c>
    </row>
    <row r="453" spans="1:11" ht="12.75">
      <c r="A453" s="9"/>
      <c r="B453" s="16" t="s">
        <v>124</v>
      </c>
      <c r="C453" s="17" t="s">
        <v>125</v>
      </c>
      <c r="D453" s="18"/>
      <c r="E453" s="18"/>
      <c r="F453" s="18"/>
      <c r="G453" s="19"/>
      <c r="H453" s="346">
        <f>SUM(H454)</f>
        <v>2389</v>
      </c>
      <c r="I453" s="335">
        <f>SUM(I454)</f>
        <v>704</v>
      </c>
      <c r="J453" s="281">
        <f t="shared" si="14"/>
        <v>29.468396818752616</v>
      </c>
      <c r="K453" s="71">
        <f>SUM(K454)</f>
        <v>2389</v>
      </c>
    </row>
    <row r="454" spans="1:11" ht="12.75">
      <c r="A454" s="9"/>
      <c r="B454" s="10"/>
      <c r="C454" s="30" t="s">
        <v>6</v>
      </c>
      <c r="D454" s="21" t="s">
        <v>126</v>
      </c>
      <c r="E454" s="21"/>
      <c r="F454" s="21"/>
      <c r="G454" s="22"/>
      <c r="H454" s="347">
        <v>2389</v>
      </c>
      <c r="I454" s="336">
        <v>704</v>
      </c>
      <c r="J454" s="282">
        <f t="shared" si="14"/>
        <v>29.468396818752616</v>
      </c>
      <c r="K454" s="47">
        <v>2389</v>
      </c>
    </row>
    <row r="455" spans="1:11" ht="12.75">
      <c r="A455" s="9"/>
      <c r="B455" s="16" t="s">
        <v>54</v>
      </c>
      <c r="C455" s="58" t="s">
        <v>55</v>
      </c>
      <c r="D455" s="18"/>
      <c r="E455" s="18"/>
      <c r="F455" s="18"/>
      <c r="G455" s="19"/>
      <c r="H455" s="347"/>
      <c r="I455" s="336"/>
      <c r="J455" s="281"/>
      <c r="K455" s="47"/>
    </row>
    <row r="456" spans="1:11" ht="12.75">
      <c r="A456" s="9"/>
      <c r="B456" s="16" t="s">
        <v>74</v>
      </c>
      <c r="C456" s="17" t="s">
        <v>75</v>
      </c>
      <c r="D456" s="18"/>
      <c r="E456" s="18"/>
      <c r="F456" s="18"/>
      <c r="G456" s="19"/>
      <c r="H456" s="347"/>
      <c r="I456" s="336"/>
      <c r="J456" s="281"/>
      <c r="K456" s="47"/>
    </row>
    <row r="457" spans="1:11" ht="12.75">
      <c r="A457" s="9"/>
      <c r="B457" s="16" t="s">
        <v>88</v>
      </c>
      <c r="C457" s="17" t="s">
        <v>137</v>
      </c>
      <c r="D457" s="18"/>
      <c r="E457" s="18"/>
      <c r="F457" s="18"/>
      <c r="G457" s="19"/>
      <c r="H457" s="346">
        <v>1343</v>
      </c>
      <c r="I457" s="335">
        <v>1343</v>
      </c>
      <c r="J457" s="281"/>
      <c r="K457" s="71">
        <v>1343</v>
      </c>
    </row>
    <row r="458" spans="1:11" ht="12.75">
      <c r="A458" s="9"/>
      <c r="B458" s="16" t="s">
        <v>104</v>
      </c>
      <c r="C458" s="17" t="s">
        <v>105</v>
      </c>
      <c r="D458" s="18"/>
      <c r="E458" s="18"/>
      <c r="F458" s="18"/>
      <c r="G458" s="19"/>
      <c r="H458" s="347"/>
      <c r="I458" s="336"/>
      <c r="J458" s="281"/>
      <c r="K458" s="47"/>
    </row>
    <row r="459" spans="1:11" ht="12.75">
      <c r="A459" s="9"/>
      <c r="B459" s="16"/>
      <c r="C459" s="30" t="s">
        <v>6</v>
      </c>
      <c r="D459" s="21" t="s">
        <v>106</v>
      </c>
      <c r="E459" s="21"/>
      <c r="F459" s="21"/>
      <c r="G459" s="22"/>
      <c r="H459" s="347"/>
      <c r="I459" s="336"/>
      <c r="J459" s="281"/>
      <c r="K459" s="47"/>
    </row>
    <row r="460" spans="1:11" ht="12.75">
      <c r="A460" s="9"/>
      <c r="B460" s="16" t="s">
        <v>116</v>
      </c>
      <c r="C460" s="17" t="s">
        <v>117</v>
      </c>
      <c r="D460" s="18"/>
      <c r="E460" s="18"/>
      <c r="F460" s="18"/>
      <c r="G460" s="19"/>
      <c r="H460" s="346">
        <f>SUM(H461)</f>
        <v>0</v>
      </c>
      <c r="I460" s="335">
        <f>SUM(I461)</f>
        <v>0</v>
      </c>
      <c r="J460" s="281" t="e">
        <f>I460/H460*100</f>
        <v>#DIV/0!</v>
      </c>
      <c r="K460" s="71">
        <f>SUM(K461)</f>
        <v>0</v>
      </c>
    </row>
    <row r="461" spans="1:11" ht="12.75">
      <c r="A461" s="9"/>
      <c r="B461" s="10"/>
      <c r="C461" s="30" t="s">
        <v>6</v>
      </c>
      <c r="D461" s="18" t="s">
        <v>118</v>
      </c>
      <c r="E461" s="18"/>
      <c r="F461" s="18"/>
      <c r="G461" s="22"/>
      <c r="H461" s="347">
        <v>0</v>
      </c>
      <c r="I461" s="336"/>
      <c r="J461" s="282" t="e">
        <f>I461/H461*100</f>
        <v>#DIV/0!</v>
      </c>
      <c r="K461" s="47"/>
    </row>
    <row r="462" spans="1:11" ht="12.75">
      <c r="A462" s="9"/>
      <c r="B462" s="16" t="s">
        <v>128</v>
      </c>
      <c r="C462" s="17" t="s">
        <v>129</v>
      </c>
      <c r="D462" s="18"/>
      <c r="E462" s="18"/>
      <c r="F462" s="18"/>
      <c r="G462" s="19"/>
      <c r="H462" s="346">
        <v>37168</v>
      </c>
      <c r="I462" s="335">
        <v>13000</v>
      </c>
      <c r="J462" s="281">
        <f>I462/H462*100</f>
        <v>34.976323719328455</v>
      </c>
      <c r="K462" s="71">
        <v>35607</v>
      </c>
    </row>
    <row r="463" spans="1:11" ht="13.5" thickBot="1">
      <c r="A463" s="26"/>
      <c r="B463" s="27"/>
      <c r="C463" s="27"/>
      <c r="D463" s="27"/>
      <c r="E463" s="27"/>
      <c r="F463" s="27"/>
      <c r="G463" s="28"/>
      <c r="H463" s="348"/>
      <c r="I463" s="337"/>
      <c r="J463" s="283"/>
      <c r="K463" s="102"/>
    </row>
    <row r="464" spans="1:11" ht="13.5" thickBot="1">
      <c r="A464" s="48" t="s">
        <v>158</v>
      </c>
      <c r="B464" s="13"/>
      <c r="C464" s="14"/>
      <c r="D464" s="14"/>
      <c r="E464" s="14"/>
      <c r="F464" s="14"/>
      <c r="G464" s="15">
        <v>911840</v>
      </c>
      <c r="H464" s="345">
        <f>SUM(H465,H467:H469,H473,H475:H476,H478)</f>
        <v>1053848</v>
      </c>
      <c r="I464" s="334">
        <f>SUM(I465,I467:I469,I473,I475:I476,I478)</f>
        <v>772824</v>
      </c>
      <c r="J464" s="280">
        <f>I464/H464*100</f>
        <v>73.33353576606874</v>
      </c>
      <c r="K464" s="15">
        <f>SUM(K465,K467:K469,K473,K475:K476,K478)</f>
        <v>0</v>
      </c>
    </row>
    <row r="465" spans="1:11" s="103" customFormat="1" ht="12.75">
      <c r="A465" s="6"/>
      <c r="B465" s="89" t="s">
        <v>124</v>
      </c>
      <c r="C465" s="81" t="s">
        <v>125</v>
      </c>
      <c r="D465" s="81"/>
      <c r="E465" s="81"/>
      <c r="F465" s="81"/>
      <c r="G465" s="19">
        <v>58346</v>
      </c>
      <c r="H465" s="346">
        <f>SUM(H466)</f>
        <v>64678</v>
      </c>
      <c r="I465" s="335">
        <f>SUM(I466)</f>
        <v>48808</v>
      </c>
      <c r="J465" s="281">
        <f>I465/H465*100</f>
        <v>75.46306317449519</v>
      </c>
      <c r="K465" s="71">
        <f>SUM(K466)</f>
        <v>0</v>
      </c>
    </row>
    <row r="466" spans="1:11" ht="12.75">
      <c r="A466" s="9"/>
      <c r="B466" s="10"/>
      <c r="C466" s="30" t="s">
        <v>6</v>
      </c>
      <c r="D466" s="21" t="s">
        <v>126</v>
      </c>
      <c r="E466" s="21"/>
      <c r="F466" s="21"/>
      <c r="G466" s="22">
        <v>58346</v>
      </c>
      <c r="H466" s="347">
        <v>64678</v>
      </c>
      <c r="I466" s="336">
        <v>48808</v>
      </c>
      <c r="J466" s="282">
        <f>I466/H466*100</f>
        <v>75.46306317449519</v>
      </c>
      <c r="K466" s="47"/>
    </row>
    <row r="467" spans="1:11" s="103" customFormat="1" ht="12.75">
      <c r="A467" s="49"/>
      <c r="B467" s="16" t="s">
        <v>54</v>
      </c>
      <c r="C467" s="58" t="s">
        <v>55</v>
      </c>
      <c r="D467" s="17"/>
      <c r="E467" s="17"/>
      <c r="F467" s="17"/>
      <c r="G467" s="19"/>
      <c r="H467" s="346"/>
      <c r="I467" s="335"/>
      <c r="J467" s="282"/>
      <c r="K467" s="71"/>
    </row>
    <row r="468" spans="1:11" s="103" customFormat="1" ht="12.75">
      <c r="A468" s="49"/>
      <c r="B468" s="16" t="s">
        <v>74</v>
      </c>
      <c r="C468" s="17" t="s">
        <v>75</v>
      </c>
      <c r="D468" s="17"/>
      <c r="E468" s="17"/>
      <c r="F468" s="17"/>
      <c r="G468" s="19"/>
      <c r="H468" s="346"/>
      <c r="I468" s="335"/>
      <c r="J468" s="282"/>
      <c r="K468" s="71"/>
    </row>
    <row r="469" spans="1:11" s="103" customFormat="1" ht="12.75">
      <c r="A469" s="49"/>
      <c r="B469" s="16" t="s">
        <v>88</v>
      </c>
      <c r="C469" s="65" t="s">
        <v>137</v>
      </c>
      <c r="D469" s="17"/>
      <c r="E469" s="17"/>
      <c r="F469" s="17"/>
      <c r="G469" s="19">
        <v>678443</v>
      </c>
      <c r="H469" s="346">
        <f>SUM(H470,H472)</f>
        <v>567155</v>
      </c>
      <c r="I469" s="335">
        <f>SUM(I470,I472)</f>
        <v>448998</v>
      </c>
      <c r="J469" s="281">
        <f aca="true" t="shared" si="15" ref="J469:J478">I469/H469*100</f>
        <v>79.16671809293756</v>
      </c>
      <c r="K469" s="71">
        <f>SUM(K470,K472)</f>
        <v>0</v>
      </c>
    </row>
    <row r="470" spans="1:11" s="103" customFormat="1" ht="12.75">
      <c r="A470" s="49"/>
      <c r="B470" s="16"/>
      <c r="C470" s="30" t="s">
        <v>6</v>
      </c>
      <c r="D470" s="21" t="s">
        <v>133</v>
      </c>
      <c r="E470" s="18"/>
      <c r="F470" s="18"/>
      <c r="G470" s="22">
        <v>678443</v>
      </c>
      <c r="H470" s="347">
        <v>560750</v>
      </c>
      <c r="I470" s="336">
        <v>447683</v>
      </c>
      <c r="J470" s="282">
        <f t="shared" si="15"/>
        <v>79.83646901471243</v>
      </c>
      <c r="K470" s="47"/>
    </row>
    <row r="471" spans="1:11" s="103" customFormat="1" ht="12.75">
      <c r="A471" s="49"/>
      <c r="B471" s="16"/>
      <c r="C471" s="30"/>
      <c r="D471" s="30" t="s">
        <v>159</v>
      </c>
      <c r="E471" s="18" t="s">
        <v>502</v>
      </c>
      <c r="F471" s="18"/>
      <c r="G471" s="22">
        <v>654990</v>
      </c>
      <c r="H471" s="347">
        <v>537297</v>
      </c>
      <c r="I471" s="336">
        <v>447683</v>
      </c>
      <c r="J471" s="282">
        <f t="shared" si="15"/>
        <v>83.321328799528</v>
      </c>
      <c r="K471" s="47"/>
    </row>
    <row r="472" spans="1:11" ht="12.75">
      <c r="A472" s="9"/>
      <c r="B472" s="30"/>
      <c r="C472" s="30" t="s">
        <v>16</v>
      </c>
      <c r="D472" s="18" t="s">
        <v>160</v>
      </c>
      <c r="E472" s="18"/>
      <c r="F472" s="18"/>
      <c r="G472" s="22"/>
      <c r="H472" s="347">
        <v>6405</v>
      </c>
      <c r="I472" s="336">
        <v>1315</v>
      </c>
      <c r="J472" s="282">
        <v>0</v>
      </c>
      <c r="K472" s="47"/>
    </row>
    <row r="473" spans="1:11" s="103" customFormat="1" ht="12.75">
      <c r="A473" s="49"/>
      <c r="B473" s="16" t="s">
        <v>104</v>
      </c>
      <c r="C473" s="17" t="s">
        <v>105</v>
      </c>
      <c r="D473" s="17"/>
      <c r="E473" s="17"/>
      <c r="F473" s="17"/>
      <c r="G473" s="19"/>
      <c r="H473" s="346"/>
      <c r="I473" s="335"/>
      <c r="J473" s="282"/>
      <c r="K473" s="71"/>
    </row>
    <row r="474" spans="1:11" ht="12.75">
      <c r="A474" s="9"/>
      <c r="B474" s="16"/>
      <c r="C474" s="30" t="s">
        <v>6</v>
      </c>
      <c r="D474" s="21" t="s">
        <v>106</v>
      </c>
      <c r="E474" s="21"/>
      <c r="F474" s="21"/>
      <c r="G474" s="22"/>
      <c r="H474" s="347"/>
      <c r="I474" s="335"/>
      <c r="J474" s="282"/>
      <c r="K474" s="71"/>
    </row>
    <row r="475" spans="1:11" ht="12.75">
      <c r="A475" s="9"/>
      <c r="B475" s="16" t="s">
        <v>108</v>
      </c>
      <c r="C475" s="17" t="s">
        <v>163</v>
      </c>
      <c r="D475" s="18"/>
      <c r="E475" s="18"/>
      <c r="F475" s="18"/>
      <c r="G475" s="22"/>
      <c r="H475" s="347"/>
      <c r="I475" s="335">
        <v>91</v>
      </c>
      <c r="J475" s="281">
        <v>0</v>
      </c>
      <c r="K475" s="71"/>
    </row>
    <row r="476" spans="1:11" s="103" customFormat="1" ht="12.75">
      <c r="A476" s="49"/>
      <c r="B476" s="16" t="s">
        <v>116</v>
      </c>
      <c r="C476" s="17" t="s">
        <v>117</v>
      </c>
      <c r="D476" s="17"/>
      <c r="E476" s="17"/>
      <c r="F476" s="17"/>
      <c r="G476" s="19"/>
      <c r="H476" s="346">
        <v>65075</v>
      </c>
      <c r="I476" s="335">
        <v>65075</v>
      </c>
      <c r="J476" s="281">
        <f t="shared" si="15"/>
        <v>100</v>
      </c>
      <c r="K476" s="71">
        <f>SUM(K477)</f>
        <v>0</v>
      </c>
    </row>
    <row r="477" spans="1:11" ht="12.75">
      <c r="A477" s="9"/>
      <c r="B477" s="10"/>
      <c r="C477" s="30" t="s">
        <v>6</v>
      </c>
      <c r="D477" s="18" t="s">
        <v>145</v>
      </c>
      <c r="E477" s="18"/>
      <c r="F477" s="18"/>
      <c r="G477" s="22"/>
      <c r="H477" s="347">
        <v>22336</v>
      </c>
      <c r="I477" s="336">
        <v>22336</v>
      </c>
      <c r="J477" s="282">
        <f t="shared" si="15"/>
        <v>100</v>
      </c>
      <c r="K477" s="47"/>
    </row>
    <row r="478" spans="1:11" s="103" customFormat="1" ht="12.75">
      <c r="A478" s="49"/>
      <c r="B478" s="16" t="s">
        <v>128</v>
      </c>
      <c r="C478" s="17" t="s">
        <v>129</v>
      </c>
      <c r="D478" s="17"/>
      <c r="E478" s="17"/>
      <c r="F478" s="17"/>
      <c r="G478" s="19">
        <v>175051</v>
      </c>
      <c r="H478" s="346">
        <v>356940</v>
      </c>
      <c r="I478" s="335">
        <v>209852</v>
      </c>
      <c r="J478" s="281">
        <f t="shared" si="15"/>
        <v>58.79195382977531</v>
      </c>
      <c r="K478" s="71"/>
    </row>
    <row r="479" spans="1:11" s="103" customFormat="1" ht="13.5" thickBot="1">
      <c r="A479" s="90"/>
      <c r="B479" s="72"/>
      <c r="C479" s="87"/>
      <c r="D479" s="87"/>
      <c r="E479" s="87"/>
      <c r="F479" s="87"/>
      <c r="G479" s="86"/>
      <c r="H479" s="354"/>
      <c r="I479" s="341"/>
      <c r="J479" s="292"/>
      <c r="K479" s="28"/>
    </row>
    <row r="480" spans="1:11" ht="13.5" thickBot="1">
      <c r="A480" s="48" t="s">
        <v>162</v>
      </c>
      <c r="B480" s="14"/>
      <c r="C480" s="14"/>
      <c r="D480" s="12"/>
      <c r="E480" s="14"/>
      <c r="F480" s="14"/>
      <c r="G480" s="15">
        <v>2221011</v>
      </c>
      <c r="H480" s="345">
        <f>SUM(H482,H485,H489,H493,H496,H499,H500,H503,H504)</f>
        <v>2527259</v>
      </c>
      <c r="I480" s="334">
        <f>SUM(I482,I485,I489,I493,I496,I499,I500,I503:I504)</f>
        <v>1838512</v>
      </c>
      <c r="J480" s="280">
        <f>I480/H480*100</f>
        <v>72.7472728359064</v>
      </c>
      <c r="K480" s="15">
        <f>SUM(K482,K485,K489,K493,K496,K499,K500,K503:K504)</f>
        <v>1024269</v>
      </c>
    </row>
    <row r="481" spans="1:11" ht="12.75">
      <c r="A481" s="91"/>
      <c r="B481" s="45"/>
      <c r="C481" s="45"/>
      <c r="D481" s="45"/>
      <c r="E481" s="45"/>
      <c r="F481" s="45"/>
      <c r="G481" s="92"/>
      <c r="H481" s="347"/>
      <c r="I481" s="336"/>
      <c r="J481" s="282"/>
      <c r="K481" s="47"/>
    </row>
    <row r="482" spans="1:11" s="103" customFormat="1" ht="12.75">
      <c r="A482" s="49"/>
      <c r="B482" s="16" t="s">
        <v>124</v>
      </c>
      <c r="C482" s="17" t="s">
        <v>125</v>
      </c>
      <c r="D482" s="17"/>
      <c r="E482" s="17"/>
      <c r="F482" s="17"/>
      <c r="G482" s="19">
        <v>249056</v>
      </c>
      <c r="H482" s="346">
        <f>SUM(H483:H484)</f>
        <v>256636</v>
      </c>
      <c r="I482" s="335">
        <f>SUM(I483:I484)</f>
        <v>178353</v>
      </c>
      <c r="J482" s="281">
        <f>I482/H482*100</f>
        <v>69.49648529434685</v>
      </c>
      <c r="K482" s="71">
        <f>SUM(K483:K484)</f>
        <v>163385</v>
      </c>
    </row>
    <row r="483" spans="1:11" ht="12.75">
      <c r="A483" s="9"/>
      <c r="B483" s="10"/>
      <c r="C483" s="30" t="s">
        <v>6</v>
      </c>
      <c r="D483" s="21" t="s">
        <v>126</v>
      </c>
      <c r="E483" s="21"/>
      <c r="F483" s="21"/>
      <c r="G483" s="22">
        <v>249056</v>
      </c>
      <c r="H483" s="347">
        <f>SUM(H466,H391,H377,H363,H350,H338,H334,H322,H310,H300,H287,H275,H260,H248,H234,H218,H204,H403,H415,H427,H442,H454)</f>
        <v>256636</v>
      </c>
      <c r="I483" s="336">
        <f>SUM(I466,I391,I377,I363,I350,I338,I334,I322,I310,I300,I287,I275,I260,I248,I234,I218,I204,I454,I442,I427,I415,I403)</f>
        <v>178353</v>
      </c>
      <c r="J483" s="282">
        <f>I483/H483*100</f>
        <v>69.49648529434685</v>
      </c>
      <c r="K483" s="47">
        <f>SUM(K466,K391,K377,K363,K350,K338,K334,K322,K310,K300,K287,K275,K260,K248,K234,K218,K204,K454,K442,K427,K415,K403)</f>
        <v>163385</v>
      </c>
    </row>
    <row r="484" spans="1:11" ht="12.75">
      <c r="A484" s="9"/>
      <c r="B484" s="10"/>
      <c r="C484" s="30" t="s">
        <v>16</v>
      </c>
      <c r="D484" s="18" t="s">
        <v>17</v>
      </c>
      <c r="E484" s="64"/>
      <c r="F484" s="18"/>
      <c r="G484" s="22"/>
      <c r="H484" s="347"/>
      <c r="I484" s="335"/>
      <c r="J484" s="281"/>
      <c r="K484" s="71"/>
    </row>
    <row r="485" spans="1:11" s="103" customFormat="1" ht="12.75">
      <c r="A485" s="49"/>
      <c r="B485" s="16" t="s">
        <v>54</v>
      </c>
      <c r="C485" s="17" t="s">
        <v>55</v>
      </c>
      <c r="D485" s="17"/>
      <c r="E485" s="17"/>
      <c r="F485" s="17"/>
      <c r="G485" s="19"/>
      <c r="H485" s="346"/>
      <c r="I485" s="335"/>
      <c r="J485" s="281"/>
      <c r="K485" s="71"/>
    </row>
    <row r="486" spans="1:11" ht="12.75">
      <c r="A486" s="9"/>
      <c r="B486" s="16"/>
      <c r="C486" s="30" t="s">
        <v>6</v>
      </c>
      <c r="D486" s="21" t="s">
        <v>135</v>
      </c>
      <c r="E486" s="21"/>
      <c r="F486" s="21"/>
      <c r="G486" s="22"/>
      <c r="H486" s="347"/>
      <c r="I486" s="335"/>
      <c r="J486" s="281"/>
      <c r="K486" s="71"/>
    </row>
    <row r="487" spans="1:11" ht="12.75">
      <c r="A487" s="9"/>
      <c r="B487" s="16"/>
      <c r="C487" s="30" t="s">
        <v>16</v>
      </c>
      <c r="D487" s="21" t="s">
        <v>58</v>
      </c>
      <c r="E487" s="21"/>
      <c r="F487" s="21"/>
      <c r="G487" s="22"/>
      <c r="H487" s="347"/>
      <c r="I487" s="335"/>
      <c r="J487" s="281"/>
      <c r="K487" s="71"/>
    </row>
    <row r="488" spans="1:11" ht="12.75">
      <c r="A488" s="9"/>
      <c r="B488" s="16"/>
      <c r="C488" s="30" t="s">
        <v>61</v>
      </c>
      <c r="D488" s="21" t="s">
        <v>62</v>
      </c>
      <c r="E488" s="21"/>
      <c r="F488" s="21"/>
      <c r="G488" s="22"/>
      <c r="H488" s="347"/>
      <c r="I488" s="335"/>
      <c r="J488" s="281"/>
      <c r="K488" s="71"/>
    </row>
    <row r="489" spans="1:11" s="103" customFormat="1" ht="12.75">
      <c r="A489" s="49"/>
      <c r="B489" s="16" t="s">
        <v>74</v>
      </c>
      <c r="C489" s="17" t="s">
        <v>75</v>
      </c>
      <c r="D489" s="17"/>
      <c r="E489" s="17"/>
      <c r="F489" s="17"/>
      <c r="G489" s="19"/>
      <c r="H489" s="346"/>
      <c r="I489" s="335"/>
      <c r="J489" s="281"/>
      <c r="K489" s="71"/>
    </row>
    <row r="490" spans="1:11" ht="12.75">
      <c r="A490" s="9"/>
      <c r="B490" s="16"/>
      <c r="C490" s="30" t="s">
        <v>6</v>
      </c>
      <c r="D490" s="21" t="s">
        <v>77</v>
      </c>
      <c r="E490" s="65"/>
      <c r="F490" s="65"/>
      <c r="G490" s="22"/>
      <c r="H490" s="347"/>
      <c r="I490" s="335"/>
      <c r="J490" s="281"/>
      <c r="K490" s="71"/>
    </row>
    <row r="491" spans="1:11" ht="12.75">
      <c r="A491" s="9"/>
      <c r="B491" s="16"/>
      <c r="C491" s="30" t="s">
        <v>16</v>
      </c>
      <c r="D491" s="21" t="s">
        <v>81</v>
      </c>
      <c r="E491" s="65"/>
      <c r="F491" s="65"/>
      <c r="G491" s="22"/>
      <c r="H491" s="347"/>
      <c r="I491" s="335"/>
      <c r="J491" s="281"/>
      <c r="K491" s="71"/>
    </row>
    <row r="492" spans="1:11" ht="12.75">
      <c r="A492" s="9"/>
      <c r="B492" s="16"/>
      <c r="C492" s="30" t="s">
        <v>61</v>
      </c>
      <c r="D492" s="21" t="s">
        <v>85</v>
      </c>
      <c r="E492" s="65"/>
      <c r="F492" s="65"/>
      <c r="G492" s="22"/>
      <c r="H492" s="347"/>
      <c r="I492" s="335"/>
      <c r="J492" s="281"/>
      <c r="K492" s="71"/>
    </row>
    <row r="493" spans="1:11" s="103" customFormat="1" ht="12.75">
      <c r="A493" s="49"/>
      <c r="B493" s="16" t="s">
        <v>88</v>
      </c>
      <c r="C493" s="17" t="s">
        <v>89</v>
      </c>
      <c r="D493" s="17"/>
      <c r="E493" s="17"/>
      <c r="F493" s="17"/>
      <c r="G493" s="19">
        <v>721518</v>
      </c>
      <c r="H493" s="346">
        <f>SUM(H494:H495)</f>
        <v>631589</v>
      </c>
      <c r="I493" s="335">
        <f>SUM(I494:I495)</f>
        <v>504827</v>
      </c>
      <c r="J493" s="281">
        <f>I493/H493*100</f>
        <v>79.9296694527612</v>
      </c>
      <c r="K493" s="71">
        <f>SUM(K494:K495)</f>
        <v>64445</v>
      </c>
    </row>
    <row r="494" spans="1:11" ht="12.75">
      <c r="A494" s="9"/>
      <c r="B494" s="16"/>
      <c r="C494" s="30" t="s">
        <v>6</v>
      </c>
      <c r="D494" s="21" t="s">
        <v>90</v>
      </c>
      <c r="E494" s="21"/>
      <c r="F494" s="21"/>
      <c r="G494" s="22">
        <v>721518</v>
      </c>
      <c r="H494" s="347">
        <f>SUM(H470,H457,H445,H431,H418,H406,H354,H325,H313,H291,H221)</f>
        <v>625184</v>
      </c>
      <c r="I494" s="336">
        <f>SUM(I470,I354,I325,I313,I291,I221,I431,I457,I445,I418,I406,I381)</f>
        <v>503512</v>
      </c>
      <c r="J494" s="282">
        <f>I494/H494*100</f>
        <v>80.53820955110815</v>
      </c>
      <c r="K494" s="47">
        <f>SUM(K470,K354,K325,K313,K291,K221,K457,K445,K430,K418,K406,K381)</f>
        <v>64445</v>
      </c>
    </row>
    <row r="495" spans="1:11" ht="12.75">
      <c r="A495" s="9"/>
      <c r="B495" s="16"/>
      <c r="C495" s="30" t="s">
        <v>16</v>
      </c>
      <c r="D495" s="21" t="s">
        <v>102</v>
      </c>
      <c r="E495" s="21"/>
      <c r="F495" s="21"/>
      <c r="G495" s="22"/>
      <c r="H495" s="347">
        <f>SUM(H472)</f>
        <v>6405</v>
      </c>
      <c r="I495" s="336">
        <f>SUM(I472,I432)</f>
        <v>1315</v>
      </c>
      <c r="J495" s="282">
        <v>0</v>
      </c>
      <c r="K495" s="47">
        <f>SUM(K472)</f>
        <v>0</v>
      </c>
    </row>
    <row r="496" spans="1:11" s="103" customFormat="1" ht="12.75">
      <c r="A496" s="49"/>
      <c r="B496" s="16" t="s">
        <v>104</v>
      </c>
      <c r="C496" s="17" t="s">
        <v>105</v>
      </c>
      <c r="D496" s="17"/>
      <c r="E496" s="17"/>
      <c r="F496" s="17"/>
      <c r="G496" s="19"/>
      <c r="H496" s="346">
        <f>SUM(H497:H498)</f>
        <v>5858</v>
      </c>
      <c r="I496" s="335">
        <f>SUM(I497:I498)</f>
        <v>5208</v>
      </c>
      <c r="J496" s="281">
        <f>I496/H496*100</f>
        <v>88.90406282007511</v>
      </c>
      <c r="K496" s="71">
        <f>SUM(K497:K498)</f>
        <v>4712</v>
      </c>
    </row>
    <row r="497" spans="1:11" ht="12.75">
      <c r="A497" s="9"/>
      <c r="B497" s="16"/>
      <c r="C497" s="30" t="s">
        <v>6</v>
      </c>
      <c r="D497" s="21" t="s">
        <v>106</v>
      </c>
      <c r="E497" s="21"/>
      <c r="F497" s="21"/>
      <c r="G497" s="22"/>
      <c r="H497" s="347">
        <f>SUM(H474,H396,H383,H368,H356,H343,H327,H315,H304,H293,H280,H265,H253,H240,H224,H209,H420,H408)</f>
        <v>5858</v>
      </c>
      <c r="I497" s="336">
        <f>SUM(I474,I396,I383,I368,I356,I343,I327,I315,I304,I293,I280,I265,I253,I240,I224,I209,I434,I420,I408)</f>
        <v>5208</v>
      </c>
      <c r="J497" s="282">
        <f>I497/H497*100</f>
        <v>88.90406282007511</v>
      </c>
      <c r="K497" s="47">
        <f>SUM(K474,K396,K383,K368,K356,K343,K327,K315,K304,K293,K280,K265,K253,K240,K224,K209,K420,K408)</f>
        <v>4712</v>
      </c>
    </row>
    <row r="498" spans="1:11" ht="12.75">
      <c r="A498" s="9"/>
      <c r="B498" s="16"/>
      <c r="C498" s="30" t="s">
        <v>16</v>
      </c>
      <c r="D498" s="21" t="s">
        <v>107</v>
      </c>
      <c r="E498" s="21"/>
      <c r="F498" s="21"/>
      <c r="G498" s="22"/>
      <c r="H498" s="346"/>
      <c r="I498" s="335"/>
      <c r="J498" s="281"/>
      <c r="K498" s="71"/>
    </row>
    <row r="499" spans="1:11" s="103" customFormat="1" ht="12.75">
      <c r="A499" s="49"/>
      <c r="B499" s="16" t="s">
        <v>108</v>
      </c>
      <c r="C499" s="17" t="s">
        <v>163</v>
      </c>
      <c r="D499" s="17"/>
      <c r="E499" s="17"/>
      <c r="F499" s="17"/>
      <c r="G499" s="19"/>
      <c r="H499" s="346">
        <f>H475</f>
        <v>0</v>
      </c>
      <c r="I499" s="335">
        <f>I475</f>
        <v>91</v>
      </c>
      <c r="J499" s="281">
        <v>0</v>
      </c>
      <c r="K499" s="71">
        <f>K475</f>
        <v>0</v>
      </c>
    </row>
    <row r="500" spans="1:11" s="103" customFormat="1" ht="12.75">
      <c r="A500" s="49"/>
      <c r="B500" s="16" t="s">
        <v>112</v>
      </c>
      <c r="C500" s="17" t="s">
        <v>113</v>
      </c>
      <c r="D500" s="17"/>
      <c r="E500" s="17"/>
      <c r="F500" s="17"/>
      <c r="G500" s="19"/>
      <c r="H500" s="346"/>
      <c r="I500" s="335"/>
      <c r="J500" s="281"/>
      <c r="K500" s="71"/>
    </row>
    <row r="501" spans="1:11" ht="12.75">
      <c r="A501" s="9"/>
      <c r="B501" s="16"/>
      <c r="C501" s="30" t="s">
        <v>6</v>
      </c>
      <c r="D501" s="21" t="s">
        <v>114</v>
      </c>
      <c r="E501" s="21"/>
      <c r="F501" s="21"/>
      <c r="G501" s="22"/>
      <c r="H501" s="346"/>
      <c r="I501" s="335"/>
      <c r="J501" s="281"/>
      <c r="K501" s="71"/>
    </row>
    <row r="502" spans="1:11" ht="12.75">
      <c r="A502" s="9"/>
      <c r="B502" s="16"/>
      <c r="C502" s="30" t="s">
        <v>16</v>
      </c>
      <c r="D502" s="21" t="s">
        <v>115</v>
      </c>
      <c r="E502" s="21"/>
      <c r="F502" s="21"/>
      <c r="G502" s="22"/>
      <c r="H502" s="346"/>
      <c r="I502" s="335"/>
      <c r="J502" s="281"/>
      <c r="K502" s="71"/>
    </row>
    <row r="503" spans="1:11" s="103" customFormat="1" ht="12.75">
      <c r="A503" s="49"/>
      <c r="B503" s="16" t="s">
        <v>116</v>
      </c>
      <c r="C503" s="17" t="s">
        <v>117</v>
      </c>
      <c r="D503" s="17"/>
      <c r="E503" s="17"/>
      <c r="F503" s="17"/>
      <c r="G503" s="19"/>
      <c r="H503" s="346">
        <f>H476+H397+H385+H371+H357+H344+H328+H316+H305+H294+H281+H266+H255+H242+H228+H212+H460+H449+H436+H421+H409</f>
        <v>156389</v>
      </c>
      <c r="I503" s="335">
        <f>I476+I397+I385+I371+I357+I344+I328+I316+I305+I294+I281+I266+I255+I242+I228+I212+I460+I449+I436+I421+I409</f>
        <v>156389</v>
      </c>
      <c r="J503" s="281">
        <f>I503/H503*100</f>
        <v>100</v>
      </c>
      <c r="K503" s="71">
        <f>K476+K397+K385+K371+K357+K344+K328+K316+K305+K294+K281+K266+K255+K242+K228+K212</f>
        <v>59443</v>
      </c>
    </row>
    <row r="504" spans="1:11" s="103" customFormat="1" ht="12.75">
      <c r="A504" s="49"/>
      <c r="B504" s="16" t="s">
        <v>128</v>
      </c>
      <c r="C504" s="65" t="s">
        <v>129</v>
      </c>
      <c r="D504" s="65"/>
      <c r="E504" s="65"/>
      <c r="F504" s="65"/>
      <c r="G504" s="19">
        <v>1250437</v>
      </c>
      <c r="H504" s="346">
        <f>SUM(H478,H399,H387,H373,H359,H346,H330,H318,H306,H296,H283,H268,H257,H244,H230,H214,H462,H451,H438,H423,H411)</f>
        <v>1476787</v>
      </c>
      <c r="I504" s="335">
        <f>SUM(I478,I399,I387,I373,I359,I346,I330,I318,I306,I296,I283,I268,I257,I244,I230,I214,I462,I451,I438,I423,I411)</f>
        <v>993644</v>
      </c>
      <c r="J504" s="281">
        <f>I504/H504*100</f>
        <v>67.28417842248071</v>
      </c>
      <c r="K504" s="71">
        <f>SUM(K478,K399,K387,K373,K359,K346,K330,K318,K306,K296,K283,K268,K257,K244,K230,K214,K462,K451,K438,K423,K411)</f>
        <v>732284</v>
      </c>
    </row>
    <row r="505" spans="1:11" ht="13.5" thickBot="1">
      <c r="A505" s="26"/>
      <c r="B505" s="27"/>
      <c r="C505" s="36"/>
      <c r="D505" s="36"/>
      <c r="E505" s="36"/>
      <c r="F505" s="36"/>
      <c r="G505" s="28"/>
      <c r="H505" s="348"/>
      <c r="I505" s="337"/>
      <c r="J505" s="283"/>
      <c r="K505" s="102"/>
    </row>
    <row r="506" spans="1:11" ht="13.5" thickBot="1">
      <c r="A506" s="62"/>
      <c r="B506" s="7"/>
      <c r="C506" s="7"/>
      <c r="D506" s="7"/>
      <c r="E506" s="7"/>
      <c r="F506" s="7"/>
      <c r="G506" s="66"/>
      <c r="H506" s="352"/>
      <c r="I506" s="339"/>
      <c r="J506" s="290"/>
      <c r="K506" s="46"/>
    </row>
    <row r="507" spans="1:11" ht="13.5" thickBot="1">
      <c r="A507" s="48" t="s">
        <v>164</v>
      </c>
      <c r="B507" s="14"/>
      <c r="C507" s="14"/>
      <c r="D507" s="14"/>
      <c r="E507" s="14"/>
      <c r="F507" s="14"/>
      <c r="G507" s="15">
        <v>5489127</v>
      </c>
      <c r="H507" s="345">
        <f>SUM(H509,H512,H517,H521,H524,H527,H528,H531)</f>
        <v>5804208</v>
      </c>
      <c r="I507" s="334">
        <f>SUM(I509,I512,I517,I521,I524,I527,I528,I531)</f>
        <v>5104071</v>
      </c>
      <c r="J507" s="280">
        <f>I507/H507*100</f>
        <v>87.93742402064157</v>
      </c>
      <c r="K507" s="15">
        <f>SUM(K509,K512,K517,K521,K524,K527,K528,K531)</f>
        <v>2043180</v>
      </c>
    </row>
    <row r="508" spans="1:11" ht="12.75">
      <c r="A508" s="91"/>
      <c r="B508" s="45"/>
      <c r="C508" s="45"/>
      <c r="D508" s="45"/>
      <c r="E508" s="45"/>
      <c r="F508" s="45"/>
      <c r="G508" s="92"/>
      <c r="H508" s="347"/>
      <c r="I508" s="336"/>
      <c r="J508" s="282"/>
      <c r="K508" s="47"/>
    </row>
    <row r="509" spans="1:11" ht="12.75">
      <c r="A509" s="9"/>
      <c r="B509" s="16" t="s">
        <v>124</v>
      </c>
      <c r="C509" s="17" t="s">
        <v>125</v>
      </c>
      <c r="D509" s="18"/>
      <c r="E509" s="18"/>
      <c r="F509" s="18"/>
      <c r="G509" s="19">
        <v>2293781</v>
      </c>
      <c r="H509" s="346">
        <f>SUM(H510:H511)</f>
        <v>2216907</v>
      </c>
      <c r="I509" s="335">
        <f>SUM(I510:I511)</f>
        <v>1991303</v>
      </c>
      <c r="J509" s="281">
        <f>I509/H509*100</f>
        <v>89.82347928893725</v>
      </c>
      <c r="K509" s="71">
        <f>SUM(K510:K511)</f>
        <v>267826</v>
      </c>
    </row>
    <row r="510" spans="1:11" ht="12.75">
      <c r="A510" s="9"/>
      <c r="B510" s="10"/>
      <c r="C510" s="30" t="s">
        <v>6</v>
      </c>
      <c r="D510" s="21" t="s">
        <v>126</v>
      </c>
      <c r="E510" s="21"/>
      <c r="F510" s="21"/>
      <c r="G510" s="22">
        <v>416585</v>
      </c>
      <c r="H510" s="347">
        <f>SUM(H483,H175)</f>
        <v>503027</v>
      </c>
      <c r="I510" s="336">
        <f>SUM(I483,I175)</f>
        <v>289372</v>
      </c>
      <c r="J510" s="282">
        <f aca="true" t="shared" si="16" ref="J510:J533">I510/H510*100</f>
        <v>57.52613676800649</v>
      </c>
      <c r="K510" s="47">
        <f>SUM(K483,K175)</f>
        <v>220105</v>
      </c>
    </row>
    <row r="511" spans="1:11" ht="12.75">
      <c r="A511" s="9"/>
      <c r="B511" s="10"/>
      <c r="C511" s="30" t="s">
        <v>16</v>
      </c>
      <c r="D511" s="18" t="s">
        <v>17</v>
      </c>
      <c r="E511" s="64"/>
      <c r="F511" s="18"/>
      <c r="G511" s="22">
        <v>1877196</v>
      </c>
      <c r="H511" s="347">
        <f>H176</f>
        <v>1713880</v>
      </c>
      <c r="I511" s="336">
        <f>I176</f>
        <v>1701931</v>
      </c>
      <c r="J511" s="282">
        <f t="shared" si="16"/>
        <v>99.30280999836629</v>
      </c>
      <c r="K511" s="47">
        <f>K176</f>
        <v>47721</v>
      </c>
    </row>
    <row r="512" spans="1:11" ht="12.75">
      <c r="A512" s="9"/>
      <c r="B512" s="16" t="s">
        <v>54</v>
      </c>
      <c r="C512" s="17" t="s">
        <v>55</v>
      </c>
      <c r="D512" s="18"/>
      <c r="E512" s="18"/>
      <c r="F512" s="18"/>
      <c r="G512" s="19">
        <v>510569</v>
      </c>
      <c r="H512" s="346">
        <f>SUM(H513:H516)</f>
        <v>907663</v>
      </c>
      <c r="I512" s="335">
        <f>SUM(I513:I516)</f>
        <v>731146</v>
      </c>
      <c r="J512" s="281">
        <f t="shared" si="16"/>
        <v>80.55258394360021</v>
      </c>
      <c r="K512" s="71">
        <f>SUM(K513:K516)</f>
        <v>0</v>
      </c>
    </row>
    <row r="513" spans="1:11" ht="12.75">
      <c r="A513" s="9"/>
      <c r="B513" s="16"/>
      <c r="C513" s="30" t="s">
        <v>6</v>
      </c>
      <c r="D513" s="21" t="s">
        <v>135</v>
      </c>
      <c r="E513" s="21"/>
      <c r="F513" s="21"/>
      <c r="G513" s="22">
        <v>425964</v>
      </c>
      <c r="H513" s="347">
        <f aca="true" t="shared" si="17" ref="H513:I516">H178</f>
        <v>602964</v>
      </c>
      <c r="I513" s="336">
        <f t="shared" si="17"/>
        <v>464477</v>
      </c>
      <c r="J513" s="282">
        <f t="shared" si="16"/>
        <v>77.0322938019517</v>
      </c>
      <c r="K513" s="47">
        <f>K178</f>
        <v>0</v>
      </c>
    </row>
    <row r="514" spans="1:11" ht="12.75">
      <c r="A514" s="9"/>
      <c r="B514" s="16"/>
      <c r="C514" s="30" t="s">
        <v>16</v>
      </c>
      <c r="D514" s="21" t="s">
        <v>58</v>
      </c>
      <c r="E514" s="21"/>
      <c r="F514" s="21"/>
      <c r="G514" s="22">
        <v>1110</v>
      </c>
      <c r="H514" s="347">
        <f t="shared" si="17"/>
        <v>158127</v>
      </c>
      <c r="I514" s="336">
        <f t="shared" si="17"/>
        <v>140185</v>
      </c>
      <c r="J514" s="282">
        <f t="shared" si="16"/>
        <v>88.65342414641397</v>
      </c>
      <c r="K514" s="47">
        <f>K179</f>
        <v>0</v>
      </c>
    </row>
    <row r="515" spans="1:11" ht="12.75">
      <c r="A515" s="9"/>
      <c r="B515" s="16"/>
      <c r="C515" s="30" t="s">
        <v>61</v>
      </c>
      <c r="D515" s="21" t="s">
        <v>62</v>
      </c>
      <c r="E515" s="21"/>
      <c r="F515" s="21"/>
      <c r="G515" s="22">
        <v>83495</v>
      </c>
      <c r="H515" s="347">
        <f t="shared" si="17"/>
        <v>82793</v>
      </c>
      <c r="I515" s="336">
        <f t="shared" si="17"/>
        <v>65976</v>
      </c>
      <c r="J515" s="282">
        <f t="shared" si="16"/>
        <v>79.68789631973718</v>
      </c>
      <c r="K515" s="47">
        <f>K180</f>
        <v>0</v>
      </c>
    </row>
    <row r="516" spans="1:11" ht="12.75">
      <c r="A516" s="9"/>
      <c r="B516" s="16"/>
      <c r="C516" s="30" t="s">
        <v>93</v>
      </c>
      <c r="D516" s="139" t="s">
        <v>429</v>
      </c>
      <c r="E516" s="18"/>
      <c r="F516" s="18"/>
      <c r="G516" s="22"/>
      <c r="H516" s="347">
        <f t="shared" si="17"/>
        <v>63779</v>
      </c>
      <c r="I516" s="336">
        <f t="shared" si="17"/>
        <v>60508</v>
      </c>
      <c r="J516" s="282">
        <f t="shared" si="16"/>
        <v>94.87135263958356</v>
      </c>
      <c r="K516" s="47">
        <f>K181</f>
        <v>0</v>
      </c>
    </row>
    <row r="517" spans="1:11" ht="12.75">
      <c r="A517" s="9"/>
      <c r="B517" s="16" t="s">
        <v>74</v>
      </c>
      <c r="C517" s="17" t="s">
        <v>75</v>
      </c>
      <c r="D517" s="17"/>
      <c r="E517" s="17"/>
      <c r="F517" s="17"/>
      <c r="G517" s="19">
        <v>8720</v>
      </c>
      <c r="H517" s="346">
        <f>SUM(H518:H520)</f>
        <v>26248</v>
      </c>
      <c r="I517" s="335">
        <f>SUM(I518:I520)</f>
        <v>14602</v>
      </c>
      <c r="J517" s="281">
        <f t="shared" si="16"/>
        <v>55.63090521182566</v>
      </c>
      <c r="K517" s="71">
        <f>SUM(K518:K520)</f>
        <v>17360</v>
      </c>
    </row>
    <row r="518" spans="1:11" ht="12.75">
      <c r="A518" s="9"/>
      <c r="B518" s="16"/>
      <c r="C518" s="30" t="s">
        <v>6</v>
      </c>
      <c r="D518" s="21" t="s">
        <v>77</v>
      </c>
      <c r="E518" s="65"/>
      <c r="F518" s="65"/>
      <c r="G518" s="22">
        <v>5000</v>
      </c>
      <c r="H518" s="347">
        <f aca="true" t="shared" si="18" ref="H518:I520">H183</f>
        <v>19965</v>
      </c>
      <c r="I518" s="336">
        <f t="shared" si="18"/>
        <v>8799</v>
      </c>
      <c r="J518" s="282">
        <f t="shared" si="16"/>
        <v>44.07212622088655</v>
      </c>
      <c r="K518" s="47">
        <f>K183</f>
        <v>14790</v>
      </c>
    </row>
    <row r="519" spans="1:11" ht="12.75">
      <c r="A519" s="9"/>
      <c r="B519" s="16"/>
      <c r="C519" s="30" t="s">
        <v>16</v>
      </c>
      <c r="D519" s="21" t="s">
        <v>81</v>
      </c>
      <c r="E519" s="65"/>
      <c r="F519" s="65"/>
      <c r="G519" s="22">
        <v>1150</v>
      </c>
      <c r="H519" s="347">
        <f t="shared" si="18"/>
        <v>3713</v>
      </c>
      <c r="I519" s="336">
        <f t="shared" si="18"/>
        <v>3563</v>
      </c>
      <c r="J519" s="282">
        <f t="shared" si="16"/>
        <v>95.96014004847831</v>
      </c>
      <c r="K519" s="47">
        <f>K184</f>
        <v>0</v>
      </c>
    </row>
    <row r="520" spans="1:11" ht="12.75">
      <c r="A520" s="9"/>
      <c r="B520" s="16"/>
      <c r="C520" s="30" t="s">
        <v>61</v>
      </c>
      <c r="D520" s="21" t="s">
        <v>85</v>
      </c>
      <c r="E520" s="65"/>
      <c r="F520" s="65"/>
      <c r="G520" s="22">
        <v>2570</v>
      </c>
      <c r="H520" s="347">
        <f t="shared" si="18"/>
        <v>2570</v>
      </c>
      <c r="I520" s="336">
        <f t="shared" si="18"/>
        <v>2240</v>
      </c>
      <c r="J520" s="282">
        <f t="shared" si="16"/>
        <v>87.15953307392996</v>
      </c>
      <c r="K520" s="47">
        <f>K185</f>
        <v>2570</v>
      </c>
    </row>
    <row r="521" spans="1:11" ht="12.75">
      <c r="A521" s="9"/>
      <c r="B521" s="16" t="s">
        <v>88</v>
      </c>
      <c r="C521" s="17" t="s">
        <v>89</v>
      </c>
      <c r="D521" s="17"/>
      <c r="E521" s="17"/>
      <c r="F521" s="17"/>
      <c r="G521" s="19">
        <v>1011854</v>
      </c>
      <c r="H521" s="346">
        <f>SUM(H522:H523)</f>
        <v>846258</v>
      </c>
      <c r="I521" s="335">
        <f>SUM(I522:I523)</f>
        <v>560370</v>
      </c>
      <c r="J521" s="281">
        <f t="shared" si="16"/>
        <v>66.21739469523479</v>
      </c>
      <c r="K521" s="71">
        <f>SUM(K522:K523)</f>
        <v>130877</v>
      </c>
    </row>
    <row r="522" spans="1:11" ht="12.75">
      <c r="A522" s="9"/>
      <c r="B522" s="16"/>
      <c r="C522" s="30" t="s">
        <v>6</v>
      </c>
      <c r="D522" s="21" t="s">
        <v>90</v>
      </c>
      <c r="E522" s="21"/>
      <c r="F522" s="21"/>
      <c r="G522" s="22">
        <v>917914</v>
      </c>
      <c r="H522" s="347">
        <f>SUM(H494,H187)</f>
        <v>715005</v>
      </c>
      <c r="I522" s="336">
        <f>SUM(I494,I187)</f>
        <v>559055</v>
      </c>
      <c r="J522" s="282">
        <f t="shared" si="16"/>
        <v>78.18896371354046</v>
      </c>
      <c r="K522" s="47">
        <f>SUM(K494,K187)</f>
        <v>130877</v>
      </c>
    </row>
    <row r="523" spans="1:11" ht="12.75">
      <c r="A523" s="9"/>
      <c r="B523" s="16"/>
      <c r="C523" s="30" t="s">
        <v>16</v>
      </c>
      <c r="D523" s="21" t="s">
        <v>102</v>
      </c>
      <c r="E523" s="21"/>
      <c r="F523" s="21"/>
      <c r="G523" s="22">
        <v>93940</v>
      </c>
      <c r="H523" s="347">
        <f>SUM(H495,H188)</f>
        <v>131253</v>
      </c>
      <c r="I523" s="336">
        <f>SUM(I495,I188)</f>
        <v>1315</v>
      </c>
      <c r="J523" s="282">
        <f t="shared" si="16"/>
        <v>1.001881861747922</v>
      </c>
      <c r="K523" s="47">
        <f>SUM(K495,K188)</f>
        <v>0</v>
      </c>
    </row>
    <row r="524" spans="1:11" ht="12.75">
      <c r="A524" s="9"/>
      <c r="B524" s="16" t="s">
        <v>104</v>
      </c>
      <c r="C524" s="17" t="s">
        <v>105</v>
      </c>
      <c r="D524" s="18"/>
      <c r="E524" s="18"/>
      <c r="F524" s="18"/>
      <c r="G524" s="19">
        <v>2467</v>
      </c>
      <c r="H524" s="346">
        <f>SUM(H525:H526)</f>
        <v>8325</v>
      </c>
      <c r="I524" s="335">
        <f>SUM(I525:I526)</f>
        <v>8541</v>
      </c>
      <c r="J524" s="281">
        <f t="shared" si="16"/>
        <v>102.5945945945946</v>
      </c>
      <c r="K524" s="71">
        <f>SUM(K525:K526)</f>
        <v>8045</v>
      </c>
    </row>
    <row r="525" spans="1:11" ht="12.75">
      <c r="A525" s="9"/>
      <c r="B525" s="16"/>
      <c r="C525" s="30" t="s">
        <v>6</v>
      </c>
      <c r="D525" s="21" t="s">
        <v>106</v>
      </c>
      <c r="E525" s="21"/>
      <c r="F525" s="21"/>
      <c r="G525" s="22">
        <v>0</v>
      </c>
      <c r="H525" s="347">
        <f aca="true" t="shared" si="19" ref="H525:I527">SUM(H497,H190)</f>
        <v>5858</v>
      </c>
      <c r="I525" s="336">
        <f t="shared" si="19"/>
        <v>5208</v>
      </c>
      <c r="J525" s="282">
        <f t="shared" si="16"/>
        <v>88.90406282007511</v>
      </c>
      <c r="K525" s="47">
        <f>SUM(K497,K190)</f>
        <v>4712</v>
      </c>
    </row>
    <row r="526" spans="1:11" ht="12.75">
      <c r="A526" s="9"/>
      <c r="B526" s="16"/>
      <c r="C526" s="30" t="s">
        <v>16</v>
      </c>
      <c r="D526" s="21" t="s">
        <v>107</v>
      </c>
      <c r="E526" s="21"/>
      <c r="F526" s="21"/>
      <c r="G526" s="22">
        <v>2467</v>
      </c>
      <c r="H526" s="347">
        <f t="shared" si="19"/>
        <v>2467</v>
      </c>
      <c r="I526" s="336">
        <f t="shared" si="19"/>
        <v>3333</v>
      </c>
      <c r="J526" s="282">
        <f t="shared" si="16"/>
        <v>135.10336441021485</v>
      </c>
      <c r="K526" s="47">
        <f>SUM(K498,K191)</f>
        <v>3333</v>
      </c>
    </row>
    <row r="527" spans="1:11" ht="15" customHeight="1">
      <c r="A527" s="9"/>
      <c r="B527" s="16" t="s">
        <v>108</v>
      </c>
      <c r="C527" s="706" t="s">
        <v>109</v>
      </c>
      <c r="D527" s="706"/>
      <c r="E527" s="706"/>
      <c r="F527" s="708"/>
      <c r="G527" s="19">
        <v>1004121</v>
      </c>
      <c r="H527" s="346">
        <f t="shared" si="19"/>
        <v>1004121</v>
      </c>
      <c r="I527" s="335">
        <f t="shared" si="19"/>
        <v>1003423</v>
      </c>
      <c r="J527" s="281">
        <f t="shared" si="16"/>
        <v>99.93048646527659</v>
      </c>
      <c r="K527" s="71">
        <f>SUM(K499,K192)</f>
        <v>1004300</v>
      </c>
    </row>
    <row r="528" spans="1:11" ht="12.75">
      <c r="A528" s="9"/>
      <c r="B528" s="16" t="s">
        <v>112</v>
      </c>
      <c r="C528" s="17" t="s">
        <v>113</v>
      </c>
      <c r="D528" s="18"/>
      <c r="E528" s="18"/>
      <c r="F528" s="18"/>
      <c r="G528" s="19">
        <v>217266</v>
      </c>
      <c r="H528" s="346">
        <f>SUM(H529:H530)</f>
        <v>82968</v>
      </c>
      <c r="I528" s="335">
        <f>SUM(I529:I530)</f>
        <v>82968</v>
      </c>
      <c r="J528" s="281">
        <f t="shared" si="16"/>
        <v>100</v>
      </c>
      <c r="K528" s="71"/>
    </row>
    <row r="529" spans="1:11" ht="12.75">
      <c r="A529" s="9"/>
      <c r="B529" s="16"/>
      <c r="C529" s="30" t="s">
        <v>6</v>
      </c>
      <c r="D529" s="21" t="s">
        <v>114</v>
      </c>
      <c r="E529" s="21"/>
      <c r="F529" s="21"/>
      <c r="G529" s="22">
        <v>134298</v>
      </c>
      <c r="H529" s="347">
        <f>H196</f>
        <v>0</v>
      </c>
      <c r="I529" s="336">
        <f>I196</f>
        <v>0</v>
      </c>
      <c r="J529" s="282" t="e">
        <f t="shared" si="16"/>
        <v>#DIV/0!</v>
      </c>
      <c r="K529" s="47"/>
    </row>
    <row r="530" spans="1:11" ht="12.75">
      <c r="A530" s="9"/>
      <c r="B530" s="16"/>
      <c r="C530" s="30" t="s">
        <v>16</v>
      </c>
      <c r="D530" s="21" t="s">
        <v>115</v>
      </c>
      <c r="E530" s="21"/>
      <c r="F530" s="21"/>
      <c r="G530" s="22">
        <v>82968</v>
      </c>
      <c r="H530" s="347">
        <f>H197</f>
        <v>82968</v>
      </c>
      <c r="I530" s="336">
        <f>I197</f>
        <v>82968</v>
      </c>
      <c r="J530" s="282">
        <f t="shared" si="16"/>
        <v>100</v>
      </c>
      <c r="K530" s="47"/>
    </row>
    <row r="531" spans="1:11" ht="12.75">
      <c r="A531" s="9"/>
      <c r="B531" s="16" t="s">
        <v>116</v>
      </c>
      <c r="C531" s="17" t="s">
        <v>117</v>
      </c>
      <c r="D531" s="18"/>
      <c r="E531" s="18"/>
      <c r="F531" s="18"/>
      <c r="G531" s="19">
        <v>440349</v>
      </c>
      <c r="H531" s="346">
        <f>SUM(H503,H198)</f>
        <v>711718</v>
      </c>
      <c r="I531" s="335">
        <f>SUM(I503,I198)</f>
        <v>711718</v>
      </c>
      <c r="J531" s="281">
        <f t="shared" si="16"/>
        <v>100</v>
      </c>
      <c r="K531" s="71">
        <f>SUM(K503,K198)</f>
        <v>614772</v>
      </c>
    </row>
    <row r="532" spans="1:11" ht="12.75">
      <c r="A532" s="9"/>
      <c r="B532" s="16"/>
      <c r="C532" s="93"/>
      <c r="D532" s="52"/>
      <c r="E532" s="52"/>
      <c r="F532" s="52"/>
      <c r="G532" s="19"/>
      <c r="H532" s="347"/>
      <c r="I532" s="336"/>
      <c r="J532" s="282"/>
      <c r="K532" s="47"/>
    </row>
    <row r="533" spans="1:11" ht="12.75">
      <c r="A533" s="9"/>
      <c r="B533" s="94" t="s">
        <v>128</v>
      </c>
      <c r="C533" s="64" t="s">
        <v>165</v>
      </c>
      <c r="D533" s="64"/>
      <c r="E533" s="64"/>
      <c r="F533" s="64"/>
      <c r="G533" s="22">
        <v>1251237</v>
      </c>
      <c r="H533" s="347">
        <f>SUM(H504,H199)</f>
        <v>1477587</v>
      </c>
      <c r="I533" s="336">
        <f>SUM(I504,I199)</f>
        <v>994444</v>
      </c>
      <c r="J533" s="282">
        <f t="shared" si="16"/>
        <v>67.30189152990653</v>
      </c>
      <c r="K533" s="47">
        <f>SUM(K504,K199)</f>
        <v>733084</v>
      </c>
    </row>
    <row r="534" spans="1:11" ht="13.5" thickBot="1">
      <c r="A534" s="26"/>
      <c r="B534" s="27"/>
      <c r="C534" s="27"/>
      <c r="D534" s="27"/>
      <c r="E534" s="27"/>
      <c r="F534" s="27"/>
      <c r="G534" s="28"/>
      <c r="H534" s="348"/>
      <c r="I534" s="337"/>
      <c r="J534" s="283"/>
      <c r="K534" s="102"/>
    </row>
  </sheetData>
  <sheetProtection/>
  <mergeCells count="11">
    <mergeCell ref="C125:F125"/>
    <mergeCell ref="A131:F131"/>
    <mergeCell ref="A145:F145"/>
    <mergeCell ref="A160:F160"/>
    <mergeCell ref="C192:F192"/>
    <mergeCell ref="C527:F527"/>
    <mergeCell ref="A1:G1"/>
    <mergeCell ref="A3:F4"/>
    <mergeCell ref="A5:F5"/>
    <mergeCell ref="C117:F117"/>
    <mergeCell ref="C121:F12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2"/>
  <headerFooter>
    <oddHeader>&amp;C1. sz. melléklet
a 34/2008. (XI.28.) Ök. rendelethez&amp;R
</oddHeader>
    <oddFooter>&amp;L&amp;D&amp;C&amp;P</oddFooter>
  </headerFooter>
  <rowBreaks count="21" manualBreakCount="21">
    <brk id="36" max="255" man="1"/>
    <brk id="75" max="255" man="1"/>
    <brk id="110" max="255" man="1"/>
    <brk id="130" max="255" man="1"/>
    <brk id="144" max="255" man="1"/>
    <brk id="171" max="255" man="1"/>
    <brk id="200" max="255" man="1"/>
    <brk id="231" max="255" man="1"/>
    <brk id="257" max="255" man="1"/>
    <brk id="269" max="255" man="1"/>
    <brk id="297" max="255" man="1"/>
    <brk id="319" max="255" man="1"/>
    <brk id="335" max="255" man="1"/>
    <brk id="360" max="255" man="1"/>
    <brk id="388" max="255" man="1"/>
    <brk id="400" max="255" man="1"/>
    <brk id="424" max="255" man="1"/>
    <brk id="451" max="255" man="1"/>
    <brk id="463" max="255" man="1"/>
    <brk id="479" max="255" man="1"/>
    <brk id="50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zoomScalePageLayoutView="0" workbookViewId="0" topLeftCell="A16">
      <selection activeCell="G40" sqref="G40"/>
    </sheetView>
  </sheetViews>
  <sheetFormatPr defaultColWidth="9.140625" defaultRowHeight="15"/>
  <cols>
    <col min="1" max="1" width="6.7109375" style="484" customWidth="1"/>
    <col min="2" max="4" width="9.140625" style="484" customWidth="1"/>
    <col min="5" max="5" width="26.421875" style="484" customWidth="1"/>
    <col min="6" max="7" width="18.7109375" style="484" customWidth="1"/>
    <col min="8" max="16384" width="9.140625" style="484" customWidth="1"/>
  </cols>
  <sheetData>
    <row r="1" spans="1:7" ht="12.75">
      <c r="A1" s="835"/>
      <c r="B1" s="835"/>
      <c r="C1" s="835"/>
      <c r="D1" s="835"/>
      <c r="E1" s="835"/>
      <c r="F1" s="835"/>
      <c r="G1" s="835"/>
    </row>
    <row r="2" spans="1:7" ht="12.75">
      <c r="A2" s="835"/>
      <c r="B2" s="835"/>
      <c r="C2" s="835"/>
      <c r="D2" s="835"/>
      <c r="E2" s="835"/>
      <c r="F2" s="835"/>
      <c r="G2" s="835"/>
    </row>
    <row r="3" spans="1:6" ht="12.75">
      <c r="A3" s="453"/>
      <c r="B3" s="453"/>
      <c r="C3" s="453"/>
      <c r="D3" s="453"/>
      <c r="E3" s="453"/>
      <c r="F3" s="453"/>
    </row>
    <row r="4" spans="1:7" ht="16.5" customHeight="1">
      <c r="A4" s="835" t="s">
        <v>732</v>
      </c>
      <c r="B4" s="835"/>
      <c r="C4" s="835"/>
      <c r="D4" s="835"/>
      <c r="E4" s="835"/>
      <c r="F4" s="835"/>
      <c r="G4" s="835"/>
    </row>
    <row r="5" spans="1:6" ht="12.75">
      <c r="A5" s="456"/>
      <c r="B5" s="456"/>
      <c r="C5" s="453"/>
      <c r="D5" s="453"/>
      <c r="E5" s="453"/>
      <c r="F5" s="453"/>
    </row>
    <row r="6" spans="1:7" ht="13.5" thickBot="1">
      <c r="A6" s="456"/>
      <c r="B6" s="456"/>
      <c r="C6" s="456"/>
      <c r="D6" s="456"/>
      <c r="E6" s="456"/>
      <c r="F6" s="599"/>
      <c r="G6" s="600" t="s">
        <v>167</v>
      </c>
    </row>
    <row r="7" spans="1:7" ht="18" customHeight="1">
      <c r="A7" s="930" t="s">
        <v>733</v>
      </c>
      <c r="B7" s="932" t="s">
        <v>555</v>
      </c>
      <c r="C7" s="932"/>
      <c r="D7" s="932"/>
      <c r="E7" s="932"/>
      <c r="F7" s="601" t="s">
        <v>734</v>
      </c>
      <c r="G7" s="601" t="s">
        <v>735</v>
      </c>
    </row>
    <row r="8" spans="1:7" ht="18" customHeight="1">
      <c r="A8" s="931"/>
      <c r="B8" s="933"/>
      <c r="C8" s="933"/>
      <c r="D8" s="933"/>
      <c r="E8" s="933"/>
      <c r="F8" s="602" t="s">
        <v>3</v>
      </c>
      <c r="G8" s="602" t="s">
        <v>3</v>
      </c>
    </row>
    <row r="9" spans="1:7" ht="16.5" customHeight="1">
      <c r="A9" s="934" t="s">
        <v>560</v>
      </c>
      <c r="B9" s="935"/>
      <c r="C9" s="935"/>
      <c r="D9" s="935"/>
      <c r="E9" s="936"/>
      <c r="F9" s="603"/>
      <c r="G9" s="603"/>
    </row>
    <row r="10" spans="1:7" s="467" customFormat="1" ht="12.75">
      <c r="A10" s="604" t="s">
        <v>561</v>
      </c>
      <c r="B10" s="867" t="s">
        <v>126</v>
      </c>
      <c r="C10" s="867"/>
      <c r="D10" s="867"/>
      <c r="E10" s="868"/>
      <c r="F10" s="605">
        <v>150</v>
      </c>
      <c r="G10" s="605">
        <v>574</v>
      </c>
    </row>
    <row r="11" spans="1:7" s="467" customFormat="1" ht="12.75" customHeight="1">
      <c r="A11" s="604" t="s">
        <v>562</v>
      </c>
      <c r="B11" s="867" t="s">
        <v>563</v>
      </c>
      <c r="C11" s="867"/>
      <c r="D11" s="867"/>
      <c r="E11" s="868"/>
      <c r="F11" s="605"/>
      <c r="G11" s="605"/>
    </row>
    <row r="12" spans="1:7" ht="12.75">
      <c r="A12" s="606" t="s">
        <v>174</v>
      </c>
      <c r="B12" s="937" t="s">
        <v>19</v>
      </c>
      <c r="C12" s="937"/>
      <c r="D12" s="937"/>
      <c r="E12" s="938"/>
      <c r="F12" s="607"/>
      <c r="G12" s="607"/>
    </row>
    <row r="13" spans="1:7" ht="12.75" customHeight="1">
      <c r="A13" s="606" t="s">
        <v>26</v>
      </c>
      <c r="B13" s="937" t="s">
        <v>27</v>
      </c>
      <c r="C13" s="937"/>
      <c r="D13" s="937"/>
      <c r="E13" s="938"/>
      <c r="F13" s="607"/>
      <c r="G13" s="607"/>
    </row>
    <row r="14" spans="1:7" ht="12.75">
      <c r="A14" s="608" t="s">
        <v>36</v>
      </c>
      <c r="B14" s="939" t="s">
        <v>564</v>
      </c>
      <c r="C14" s="939"/>
      <c r="D14" s="939"/>
      <c r="E14" s="940"/>
      <c r="F14" s="609"/>
      <c r="G14" s="609"/>
    </row>
    <row r="15" spans="1:7" s="467" customFormat="1" ht="12.75">
      <c r="A15" s="610" t="s">
        <v>54</v>
      </c>
      <c r="B15" s="867" t="s">
        <v>55</v>
      </c>
      <c r="C15" s="867"/>
      <c r="D15" s="867"/>
      <c r="E15" s="868"/>
      <c r="F15" s="605">
        <f>SUM(F17:F18)</f>
        <v>1155</v>
      </c>
      <c r="G15" s="605">
        <f>SUM(G16:G18)</f>
        <v>1531</v>
      </c>
    </row>
    <row r="16" spans="1:7" ht="12.75">
      <c r="A16" s="606" t="s">
        <v>6</v>
      </c>
      <c r="B16" s="941" t="s">
        <v>736</v>
      </c>
      <c r="C16" s="941"/>
      <c r="D16" s="941"/>
      <c r="E16" s="942"/>
      <c r="F16" s="607"/>
      <c r="G16" s="607">
        <v>376</v>
      </c>
    </row>
    <row r="17" spans="1:7" ht="12.75">
      <c r="A17" s="606" t="s">
        <v>16</v>
      </c>
      <c r="B17" s="941" t="s">
        <v>565</v>
      </c>
      <c r="C17" s="941"/>
      <c r="D17" s="941"/>
      <c r="E17" s="942"/>
      <c r="F17" s="607">
        <v>555</v>
      </c>
      <c r="G17" s="607">
        <v>555</v>
      </c>
    </row>
    <row r="18" spans="1:7" ht="12.75">
      <c r="A18" s="606" t="s">
        <v>93</v>
      </c>
      <c r="B18" s="941" t="s">
        <v>737</v>
      </c>
      <c r="C18" s="941"/>
      <c r="D18" s="941"/>
      <c r="E18" s="942"/>
      <c r="F18" s="611">
        <v>600</v>
      </c>
      <c r="G18" s="611">
        <v>600</v>
      </c>
    </row>
    <row r="19" spans="1:7" s="467" customFormat="1" ht="12.75">
      <c r="A19" s="610" t="s">
        <v>88</v>
      </c>
      <c r="B19" s="943" t="s">
        <v>89</v>
      </c>
      <c r="C19" s="867"/>
      <c r="D19" s="867"/>
      <c r="E19" s="868"/>
      <c r="F19" s="605">
        <f>SUM(F20)</f>
        <v>100</v>
      </c>
      <c r="G19" s="605">
        <f>SUM(G20)</f>
        <v>750</v>
      </c>
    </row>
    <row r="20" spans="1:7" ht="12.75">
      <c r="A20" s="613" t="s">
        <v>268</v>
      </c>
      <c r="B20" s="944" t="s">
        <v>566</v>
      </c>
      <c r="C20" s="944"/>
      <c r="D20" s="944"/>
      <c r="E20" s="945"/>
      <c r="F20" s="607">
        <v>100</v>
      </c>
      <c r="G20" s="607">
        <v>750</v>
      </c>
    </row>
    <row r="21" spans="1:7" s="467" customFormat="1" ht="12.75">
      <c r="A21" s="610" t="s">
        <v>104</v>
      </c>
      <c r="B21" s="946" t="s">
        <v>568</v>
      </c>
      <c r="C21" s="946"/>
      <c r="D21" s="946"/>
      <c r="E21" s="947"/>
      <c r="F21" s="605"/>
      <c r="G21" s="605"/>
    </row>
    <row r="22" spans="1:7" s="467" customFormat="1" ht="12.75">
      <c r="A22" s="610" t="s">
        <v>570</v>
      </c>
      <c r="B22" s="943" t="s">
        <v>571</v>
      </c>
      <c r="C22" s="867"/>
      <c r="D22" s="867"/>
      <c r="E22" s="868"/>
      <c r="F22" s="605"/>
      <c r="G22" s="605"/>
    </row>
    <row r="23" spans="1:7" s="482" customFormat="1" ht="12.75">
      <c r="A23" s="614" t="s">
        <v>116</v>
      </c>
      <c r="B23" s="948" t="s">
        <v>117</v>
      </c>
      <c r="C23" s="948"/>
      <c r="D23" s="948"/>
      <c r="E23" s="949"/>
      <c r="F23" s="615">
        <f>SUM(F24)</f>
        <v>184</v>
      </c>
      <c r="G23" s="615">
        <f>SUM(G24)</f>
        <v>184</v>
      </c>
    </row>
    <row r="24" spans="1:7" s="483" customFormat="1" ht="12.75">
      <c r="A24" s="613" t="s">
        <v>572</v>
      </c>
      <c r="B24" s="944" t="s">
        <v>573</v>
      </c>
      <c r="C24" s="944"/>
      <c r="D24" s="944"/>
      <c r="E24" s="945"/>
      <c r="F24" s="607">
        <v>184</v>
      </c>
      <c r="G24" s="607">
        <v>184</v>
      </c>
    </row>
    <row r="25" spans="1:7" ht="12.75">
      <c r="A25" s="608" t="s">
        <v>574</v>
      </c>
      <c r="B25" s="939" t="s">
        <v>575</v>
      </c>
      <c r="C25" s="939"/>
      <c r="D25" s="939"/>
      <c r="E25" s="940"/>
      <c r="F25" s="609"/>
      <c r="G25" s="609"/>
    </row>
    <row r="26" spans="1:7" s="618" customFormat="1" ht="22.5" customHeight="1" thickBot="1">
      <c r="A26" s="616"/>
      <c r="B26" s="950" t="s">
        <v>576</v>
      </c>
      <c r="C26" s="950"/>
      <c r="D26" s="950"/>
      <c r="E26" s="951"/>
      <c r="F26" s="617">
        <f>SUM(F10+F15+F19+F23)</f>
        <v>1589</v>
      </c>
      <c r="G26" s="617">
        <f>SUM(G10+G15+G19+G23)</f>
        <v>3039</v>
      </c>
    </row>
    <row r="27" spans="1:6" ht="12.75" customHeight="1">
      <c r="A27" s="619"/>
      <c r="B27" s="620"/>
      <c r="C27" s="620"/>
      <c r="D27" s="620"/>
      <c r="E27" s="620"/>
      <c r="F27" s="483"/>
    </row>
    <row r="28" spans="1:6" ht="12.75" customHeight="1">
      <c r="A28" s="619"/>
      <c r="B28" s="620"/>
      <c r="C28" s="620"/>
      <c r="D28" s="620"/>
      <c r="E28" s="620"/>
      <c r="F28" s="483"/>
    </row>
    <row r="30" ht="13.5" thickBot="1"/>
    <row r="31" spans="1:7" ht="13.5" customHeight="1">
      <c r="A31" s="930" t="s">
        <v>733</v>
      </c>
      <c r="B31" s="932" t="s">
        <v>555</v>
      </c>
      <c r="C31" s="932"/>
      <c r="D31" s="932"/>
      <c r="E31" s="932"/>
      <c r="F31" s="601" t="s">
        <v>734</v>
      </c>
      <c r="G31" s="601" t="s">
        <v>735</v>
      </c>
    </row>
    <row r="32" spans="1:7" ht="21" customHeight="1">
      <c r="A32" s="931"/>
      <c r="B32" s="933"/>
      <c r="C32" s="933"/>
      <c r="D32" s="933"/>
      <c r="E32" s="933"/>
      <c r="F32" s="602" t="s">
        <v>3</v>
      </c>
      <c r="G32" s="602" t="s">
        <v>3</v>
      </c>
    </row>
    <row r="33" spans="1:7" s="467" customFormat="1" ht="12.75">
      <c r="A33" s="604" t="s">
        <v>124</v>
      </c>
      <c r="B33" s="868" t="s">
        <v>578</v>
      </c>
      <c r="C33" s="952"/>
      <c r="D33" s="952"/>
      <c r="E33" s="952"/>
      <c r="F33" s="621">
        <f>SUM(F34:F40)</f>
        <v>1589</v>
      </c>
      <c r="G33" s="621">
        <f>SUM(G34:G40)</f>
        <v>3039</v>
      </c>
    </row>
    <row r="34" spans="1:7" ht="12.75">
      <c r="A34" s="622" t="s">
        <v>6</v>
      </c>
      <c r="B34" s="936" t="s">
        <v>190</v>
      </c>
      <c r="C34" s="953"/>
      <c r="D34" s="953"/>
      <c r="E34" s="953"/>
      <c r="F34" s="607">
        <v>100</v>
      </c>
      <c r="G34" s="607">
        <v>100</v>
      </c>
    </row>
    <row r="35" spans="1:7" ht="12.75">
      <c r="A35" s="622" t="s">
        <v>16</v>
      </c>
      <c r="B35" s="936" t="s">
        <v>217</v>
      </c>
      <c r="C35" s="953"/>
      <c r="D35" s="953"/>
      <c r="E35" s="953"/>
      <c r="F35" s="607">
        <v>50</v>
      </c>
      <c r="G35" s="607">
        <v>50</v>
      </c>
    </row>
    <row r="36" spans="1:7" ht="12.75">
      <c r="A36" s="623" t="s">
        <v>61</v>
      </c>
      <c r="B36" s="936" t="s">
        <v>172</v>
      </c>
      <c r="C36" s="953"/>
      <c r="D36" s="953"/>
      <c r="E36" s="953"/>
      <c r="F36" s="607">
        <v>1064</v>
      </c>
      <c r="G36" s="607">
        <v>2514</v>
      </c>
    </row>
    <row r="37" spans="1:7" ht="12.75">
      <c r="A37" s="623" t="s">
        <v>93</v>
      </c>
      <c r="B37" s="936" t="s">
        <v>738</v>
      </c>
      <c r="C37" s="953"/>
      <c r="D37" s="953"/>
      <c r="E37" s="953"/>
      <c r="F37" s="607">
        <v>75</v>
      </c>
      <c r="G37" s="607">
        <v>75</v>
      </c>
    </row>
    <row r="38" spans="1:7" ht="12.75" customHeight="1">
      <c r="A38" s="613" t="s">
        <v>95</v>
      </c>
      <c r="B38" s="954" t="s">
        <v>580</v>
      </c>
      <c r="C38" s="955"/>
      <c r="D38" s="955"/>
      <c r="E38" s="955"/>
      <c r="F38" s="625"/>
      <c r="G38" s="625"/>
    </row>
    <row r="39" spans="1:7" ht="12.75" customHeight="1">
      <c r="A39" s="613" t="s">
        <v>97</v>
      </c>
      <c r="B39" s="626" t="s">
        <v>302</v>
      </c>
      <c r="C39" s="626"/>
      <c r="D39" s="626"/>
      <c r="E39" s="624"/>
      <c r="F39" s="625">
        <v>300</v>
      </c>
      <c r="G39" s="625">
        <v>300</v>
      </c>
    </row>
    <row r="40" spans="1:7" ht="12.75">
      <c r="A40" s="622" t="s">
        <v>99</v>
      </c>
      <c r="B40" s="935" t="s">
        <v>386</v>
      </c>
      <c r="C40" s="935"/>
      <c r="D40" s="935"/>
      <c r="E40" s="936"/>
      <c r="F40" s="607"/>
      <c r="G40" s="607"/>
    </row>
    <row r="41" spans="1:7" s="467" customFormat="1" ht="12.75">
      <c r="A41" s="627" t="s">
        <v>88</v>
      </c>
      <c r="B41" s="943" t="s">
        <v>581</v>
      </c>
      <c r="C41" s="867"/>
      <c r="D41" s="867"/>
      <c r="E41" s="868"/>
      <c r="F41" s="605"/>
      <c r="G41" s="605"/>
    </row>
    <row r="42" spans="1:7" s="467" customFormat="1" ht="12.75">
      <c r="A42" s="627" t="s">
        <v>104</v>
      </c>
      <c r="B42" s="868" t="s">
        <v>582</v>
      </c>
      <c r="C42" s="952"/>
      <c r="D42" s="952"/>
      <c r="E42" s="952"/>
      <c r="F42" s="605"/>
      <c r="G42" s="605"/>
    </row>
    <row r="43" spans="1:7" s="467" customFormat="1" ht="12.75">
      <c r="A43" s="627" t="s">
        <v>108</v>
      </c>
      <c r="B43" s="943" t="s">
        <v>384</v>
      </c>
      <c r="C43" s="867"/>
      <c r="D43" s="867"/>
      <c r="E43" s="868"/>
      <c r="F43" s="605"/>
      <c r="G43" s="605"/>
    </row>
    <row r="44" spans="1:7" s="629" customFormat="1" ht="27" customHeight="1" thickBot="1">
      <c r="A44" s="628"/>
      <c r="B44" s="951" t="s">
        <v>583</v>
      </c>
      <c r="C44" s="956"/>
      <c r="D44" s="956"/>
      <c r="E44" s="956"/>
      <c r="F44" s="617">
        <f>SUM(F34:F39)</f>
        <v>1589</v>
      </c>
      <c r="G44" s="617">
        <f>SUM(G34:G39)</f>
        <v>3039</v>
      </c>
    </row>
    <row r="58" ht="24.75" customHeight="1"/>
    <row r="61" ht="25.5" customHeight="1"/>
    <row r="73" ht="24.75" customHeight="1"/>
    <row r="81" spans="1:6" ht="12.75">
      <c r="A81" s="957"/>
      <c r="B81" s="957"/>
      <c r="C81" s="957"/>
      <c r="D81" s="957"/>
      <c r="E81" s="957"/>
      <c r="F81" s="957"/>
    </row>
  </sheetData>
  <sheetProtection/>
  <mergeCells count="37">
    <mergeCell ref="B40:E40"/>
    <mergeCell ref="B41:E41"/>
    <mergeCell ref="B42:E42"/>
    <mergeCell ref="B43:E43"/>
    <mergeCell ref="B44:E44"/>
    <mergeCell ref="A81:F81"/>
    <mergeCell ref="B33:E33"/>
    <mergeCell ref="B34:E34"/>
    <mergeCell ref="B35:E35"/>
    <mergeCell ref="B36:E36"/>
    <mergeCell ref="B37:E37"/>
    <mergeCell ref="B38:E38"/>
    <mergeCell ref="B22:E22"/>
    <mergeCell ref="B23:E23"/>
    <mergeCell ref="B24:E24"/>
    <mergeCell ref="B25:E25"/>
    <mergeCell ref="B26:E26"/>
    <mergeCell ref="A31:A32"/>
    <mergeCell ref="B31:E32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G1"/>
    <mergeCell ref="A2:G2"/>
    <mergeCell ref="A4:G4"/>
    <mergeCell ref="A7:A8"/>
    <mergeCell ref="B7:E8"/>
    <mergeCell ref="A9:E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&amp;C10. sz. melléklet
a 34/2008. (XI.28.) Ök. rendelethez&amp;R
17. sz. melléklet</oddHeader>
    <oddFooter>&amp;L&amp;D</oddFooter>
  </headerFooter>
  <rowBreaks count="1" manualBreakCount="1">
    <brk id="47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4">
      <selection activeCell="B11" sqref="B11:E11"/>
    </sheetView>
  </sheetViews>
  <sheetFormatPr defaultColWidth="9.140625" defaultRowHeight="15"/>
  <cols>
    <col min="1" max="1" width="6.7109375" style="455" customWidth="1"/>
    <col min="2" max="4" width="9.140625" style="455" customWidth="1"/>
    <col min="5" max="5" width="26.421875" style="455" customWidth="1"/>
    <col min="6" max="7" width="17.7109375" style="455" customWidth="1"/>
    <col min="8" max="16384" width="9.140625" style="455" customWidth="1"/>
  </cols>
  <sheetData>
    <row r="1" spans="1:7" ht="12.75">
      <c r="A1" s="835"/>
      <c r="B1" s="835"/>
      <c r="C1" s="835"/>
      <c r="D1" s="835"/>
      <c r="E1" s="835"/>
      <c r="F1" s="835"/>
      <c r="G1" s="835"/>
    </row>
    <row r="2" spans="1:7" ht="12.75">
      <c r="A2" s="835"/>
      <c r="B2" s="835"/>
      <c r="C2" s="835"/>
      <c r="D2" s="835"/>
      <c r="E2" s="835"/>
      <c r="F2" s="835"/>
      <c r="G2" s="835"/>
    </row>
    <row r="3" spans="1:6" ht="12.75">
      <c r="A3" s="630"/>
      <c r="B3" s="630"/>
      <c r="C3" s="630"/>
      <c r="D3" s="630"/>
      <c r="E3" s="630"/>
      <c r="F3" s="630"/>
    </row>
    <row r="4" spans="1:7" ht="12.75">
      <c r="A4" s="835" t="s">
        <v>732</v>
      </c>
      <c r="B4" s="835"/>
      <c r="C4" s="835"/>
      <c r="D4" s="835"/>
      <c r="E4" s="835"/>
      <c r="F4" s="835"/>
      <c r="G4" s="835"/>
    </row>
    <row r="5" spans="1:6" ht="12.75">
      <c r="A5" s="630"/>
      <c r="B5" s="630"/>
      <c r="C5" s="630"/>
      <c r="D5" s="630"/>
      <c r="E5" s="630"/>
      <c r="F5" s="630"/>
    </row>
    <row r="6" spans="1:7" ht="13.5" thickBot="1">
      <c r="A6" s="484"/>
      <c r="B6" s="484"/>
      <c r="C6" s="484"/>
      <c r="D6" s="484"/>
      <c r="E6" s="484"/>
      <c r="F6" s="599"/>
      <c r="G6" s="507" t="s">
        <v>167</v>
      </c>
    </row>
    <row r="7" spans="1:7" ht="12.75" customHeight="1">
      <c r="A7" s="958" t="s">
        <v>554</v>
      </c>
      <c r="B7" s="960" t="s">
        <v>555</v>
      </c>
      <c r="C7" s="961"/>
      <c r="D7" s="961"/>
      <c r="E7" s="962"/>
      <c r="F7" s="966" t="s">
        <v>739</v>
      </c>
      <c r="G7" s="968" t="s">
        <v>586</v>
      </c>
    </row>
    <row r="8" spans="1:7" ht="12.75">
      <c r="A8" s="959"/>
      <c r="B8" s="963"/>
      <c r="C8" s="964"/>
      <c r="D8" s="964"/>
      <c r="E8" s="965"/>
      <c r="F8" s="967"/>
      <c r="G8" s="967"/>
    </row>
    <row r="9" spans="1:7" ht="12.75">
      <c r="A9" s="631" t="s">
        <v>74</v>
      </c>
      <c r="B9" s="943" t="s">
        <v>75</v>
      </c>
      <c r="C9" s="867"/>
      <c r="D9" s="867"/>
      <c r="E9" s="868"/>
      <c r="F9" s="621"/>
      <c r="G9" s="621"/>
    </row>
    <row r="10" spans="1:7" ht="12.75">
      <c r="A10" s="632" t="s">
        <v>6</v>
      </c>
      <c r="B10" s="969" t="s">
        <v>77</v>
      </c>
      <c r="C10" s="970"/>
      <c r="D10" s="970"/>
      <c r="E10" s="954"/>
      <c r="F10" s="607"/>
      <c r="G10" s="607"/>
    </row>
    <row r="11" spans="1:7" ht="12.75" customHeight="1">
      <c r="A11" s="633" t="s">
        <v>16</v>
      </c>
      <c r="B11" s="971" t="s">
        <v>81</v>
      </c>
      <c r="C11" s="972"/>
      <c r="D11" s="972"/>
      <c r="E11" s="973"/>
      <c r="F11" s="607"/>
      <c r="G11" s="607"/>
    </row>
    <row r="12" spans="1:7" ht="12.75">
      <c r="A12" s="633" t="s">
        <v>61</v>
      </c>
      <c r="B12" s="974" t="s">
        <v>85</v>
      </c>
      <c r="C12" s="975"/>
      <c r="D12" s="975"/>
      <c r="E12" s="976"/>
      <c r="F12" s="611"/>
      <c r="G12" s="611"/>
    </row>
    <row r="13" spans="1:7" ht="12.75">
      <c r="A13" s="604" t="s">
        <v>88</v>
      </c>
      <c r="B13" s="943" t="s">
        <v>102</v>
      </c>
      <c r="C13" s="867"/>
      <c r="D13" s="867"/>
      <c r="E13" s="868"/>
      <c r="F13" s="605"/>
      <c r="G13" s="605"/>
    </row>
    <row r="14" spans="1:7" ht="12.75" customHeight="1">
      <c r="A14" s="604" t="s">
        <v>104</v>
      </c>
      <c r="B14" s="977" t="s">
        <v>587</v>
      </c>
      <c r="C14" s="978"/>
      <c r="D14" s="978"/>
      <c r="E14" s="979"/>
      <c r="F14" s="605"/>
      <c r="G14" s="605"/>
    </row>
    <row r="15" spans="1:7" ht="12.75">
      <c r="A15" s="604" t="s">
        <v>108</v>
      </c>
      <c r="B15" s="612" t="s">
        <v>740</v>
      </c>
      <c r="C15" s="479"/>
      <c r="D15" s="479"/>
      <c r="E15" s="480"/>
      <c r="F15" s="605"/>
      <c r="G15" s="605"/>
    </row>
    <row r="16" spans="1:7" ht="12.75">
      <c r="A16" s="604" t="s">
        <v>108</v>
      </c>
      <c r="B16" s="943" t="s">
        <v>589</v>
      </c>
      <c r="C16" s="867"/>
      <c r="D16" s="867"/>
      <c r="E16" s="868"/>
      <c r="F16" s="605"/>
      <c r="G16" s="605"/>
    </row>
    <row r="17" spans="1:7" ht="12.75">
      <c r="A17" s="634" t="s">
        <v>116</v>
      </c>
      <c r="B17" s="943" t="s">
        <v>590</v>
      </c>
      <c r="C17" s="867"/>
      <c r="D17" s="867"/>
      <c r="E17" s="868"/>
      <c r="F17" s="635"/>
      <c r="G17" s="635"/>
    </row>
    <row r="18" spans="1:7" ht="16.5" thickBot="1">
      <c r="A18" s="636"/>
      <c r="B18" s="988" t="s">
        <v>576</v>
      </c>
      <c r="C18" s="989"/>
      <c r="D18" s="989"/>
      <c r="E18" s="990"/>
      <c r="F18" s="617"/>
      <c r="G18" s="617"/>
    </row>
    <row r="19" spans="1:6" ht="12.75">
      <c r="A19" s="637"/>
      <c r="B19" s="638"/>
      <c r="C19" s="638"/>
      <c r="D19" s="638"/>
      <c r="E19" s="638"/>
      <c r="F19" s="639"/>
    </row>
    <row r="20" spans="1:6" ht="12.75">
      <c r="A20" s="637"/>
      <c r="B20" s="638"/>
      <c r="C20" s="638"/>
      <c r="D20" s="638"/>
      <c r="E20" s="638"/>
      <c r="F20" s="639"/>
    </row>
    <row r="22" ht="13.5" thickBot="1"/>
    <row r="23" spans="1:7" ht="12.75">
      <c r="A23" s="640" t="s">
        <v>124</v>
      </c>
      <c r="B23" s="991" t="s">
        <v>591</v>
      </c>
      <c r="C23" s="992"/>
      <c r="D23" s="992"/>
      <c r="E23" s="993"/>
      <c r="F23" s="641"/>
      <c r="G23" s="641"/>
    </row>
    <row r="24" spans="1:7" ht="12.75">
      <c r="A24" s="633" t="s">
        <v>76</v>
      </c>
      <c r="B24" s="969" t="s">
        <v>592</v>
      </c>
      <c r="C24" s="970"/>
      <c r="D24" s="970"/>
      <c r="E24" s="954"/>
      <c r="F24" s="642"/>
      <c r="G24" s="642"/>
    </row>
    <row r="25" spans="1:7" ht="12.75">
      <c r="A25" s="633" t="s">
        <v>16</v>
      </c>
      <c r="B25" s="994" t="s">
        <v>593</v>
      </c>
      <c r="C25" s="941"/>
      <c r="D25" s="941"/>
      <c r="E25" s="942"/>
      <c r="F25" s="642"/>
      <c r="G25" s="642"/>
    </row>
    <row r="26" spans="1:7" ht="12.75" customHeight="1">
      <c r="A26" s="643" t="s">
        <v>61</v>
      </c>
      <c r="B26" s="980" t="s">
        <v>594</v>
      </c>
      <c r="C26" s="981"/>
      <c r="D26" s="981"/>
      <c r="E26" s="982"/>
      <c r="F26" s="642"/>
      <c r="G26" s="642"/>
    </row>
    <row r="27" spans="1:7" ht="12.75">
      <c r="A27" s="634" t="s">
        <v>74</v>
      </c>
      <c r="B27" s="983" t="s">
        <v>597</v>
      </c>
      <c r="C27" s="948"/>
      <c r="D27" s="948"/>
      <c r="E27" s="949"/>
      <c r="F27" s="644"/>
      <c r="G27" s="644"/>
    </row>
    <row r="28" spans="1:7" ht="12.75">
      <c r="A28" s="634" t="s">
        <v>104</v>
      </c>
      <c r="B28" s="984" t="s">
        <v>598</v>
      </c>
      <c r="C28" s="985"/>
      <c r="D28" s="985"/>
      <c r="E28" s="986"/>
      <c r="F28" s="644"/>
      <c r="G28" s="644"/>
    </row>
    <row r="29" spans="1:7" ht="16.5" thickBot="1">
      <c r="A29" s="636"/>
      <c r="B29" s="987" t="s">
        <v>583</v>
      </c>
      <c r="C29" s="950"/>
      <c r="D29" s="950"/>
      <c r="E29" s="951"/>
      <c r="F29" s="645"/>
      <c r="G29" s="645"/>
    </row>
    <row r="32" spans="1:6" ht="12.75">
      <c r="A32" s="484"/>
      <c r="B32" s="484"/>
      <c r="C32" s="484"/>
      <c r="D32" s="484"/>
      <c r="E32" s="484"/>
      <c r="F32" s="484"/>
    </row>
    <row r="33" spans="1:6" ht="12.75">
      <c r="A33" s="484"/>
      <c r="B33" s="484"/>
      <c r="C33" s="484"/>
      <c r="D33" s="484"/>
      <c r="E33" s="484"/>
      <c r="F33" s="484"/>
    </row>
  </sheetData>
  <sheetProtection/>
  <mergeCells count="23">
    <mergeCell ref="B26:E26"/>
    <mergeCell ref="B27:E27"/>
    <mergeCell ref="B28:E28"/>
    <mergeCell ref="B29:E29"/>
    <mergeCell ref="B16:E16"/>
    <mergeCell ref="B17:E17"/>
    <mergeCell ref="B18:E18"/>
    <mergeCell ref="B23:E23"/>
    <mergeCell ref="B24:E24"/>
    <mergeCell ref="B25:E25"/>
    <mergeCell ref="B9:E9"/>
    <mergeCell ref="B10:E10"/>
    <mergeCell ref="B11:E11"/>
    <mergeCell ref="B12:E12"/>
    <mergeCell ref="B13:E13"/>
    <mergeCell ref="B14:E14"/>
    <mergeCell ref="A1:G1"/>
    <mergeCell ref="A2:G2"/>
    <mergeCell ref="A4:G4"/>
    <mergeCell ref="A7:A8"/>
    <mergeCell ref="B7:E8"/>
    <mergeCell ref="F7:F8"/>
    <mergeCell ref="G7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headerFooter alignWithMargins="0">
    <oddHeader>&amp;C11. sz. melléklet
a 34/2008. (XI.28.) Ök. rendelethez&amp;R
18. sz. melléklet</oddHeader>
    <oddFooter>&amp;L&amp;D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SheetLayoutView="100" zoomScalePageLayoutView="0" workbookViewId="0" topLeftCell="A13">
      <selection activeCell="G39" sqref="G39"/>
    </sheetView>
  </sheetViews>
  <sheetFormatPr defaultColWidth="9.140625" defaultRowHeight="15"/>
  <cols>
    <col min="1" max="1" width="5.7109375" style="484" customWidth="1"/>
    <col min="2" max="4" width="9.140625" style="484" customWidth="1"/>
    <col min="5" max="5" width="26.421875" style="484" customWidth="1"/>
    <col min="6" max="7" width="17.7109375" style="484" customWidth="1"/>
    <col min="8" max="16384" width="9.140625" style="484" customWidth="1"/>
  </cols>
  <sheetData>
    <row r="1" spans="1:7" ht="12.75">
      <c r="A1" s="835"/>
      <c r="B1" s="835"/>
      <c r="C1" s="835"/>
      <c r="D1" s="835"/>
      <c r="E1" s="835"/>
      <c r="F1" s="835"/>
      <c r="G1" s="835"/>
    </row>
    <row r="2" spans="1:7" ht="12.75">
      <c r="A2" s="835"/>
      <c r="B2" s="835"/>
      <c r="C2" s="835"/>
      <c r="D2" s="835"/>
      <c r="E2" s="835"/>
      <c r="F2" s="835"/>
      <c r="G2" s="835"/>
    </row>
    <row r="3" spans="1:6" ht="12.75">
      <c r="A3" s="453"/>
      <c r="B3" s="453"/>
      <c r="C3" s="453"/>
      <c r="D3" s="453"/>
      <c r="E3" s="453"/>
      <c r="F3" s="453"/>
    </row>
    <row r="4" spans="1:7" ht="16.5" customHeight="1">
      <c r="A4" s="835" t="s">
        <v>741</v>
      </c>
      <c r="B4" s="835"/>
      <c r="C4" s="835"/>
      <c r="D4" s="835"/>
      <c r="E4" s="835"/>
      <c r="F4" s="835"/>
      <c r="G4" s="835"/>
    </row>
    <row r="5" spans="1:6" ht="12.75">
      <c r="A5" s="456"/>
      <c r="B5" s="456"/>
      <c r="C5" s="453"/>
      <c r="D5" s="453"/>
      <c r="E5" s="453"/>
      <c r="F5" s="453"/>
    </row>
    <row r="6" spans="1:6" ht="12.75">
      <c r="A6" s="456"/>
      <c r="B6" s="456"/>
      <c r="C6" s="456"/>
      <c r="D6" s="456"/>
      <c r="E6" s="456"/>
      <c r="F6" s="599"/>
    </row>
    <row r="7" spans="1:7" ht="13.5" thickBot="1">
      <c r="A7" s="456"/>
      <c r="B7" s="456"/>
      <c r="C7" s="456"/>
      <c r="D7" s="456"/>
      <c r="E7" s="456"/>
      <c r="F7" s="599"/>
      <c r="G7" s="600" t="s">
        <v>167</v>
      </c>
    </row>
    <row r="8" spans="1:7" ht="18" customHeight="1">
      <c r="A8" s="930" t="s">
        <v>554</v>
      </c>
      <c r="B8" s="932" t="s">
        <v>555</v>
      </c>
      <c r="C8" s="932"/>
      <c r="D8" s="932"/>
      <c r="E8" s="932"/>
      <c r="F8" s="601" t="s">
        <v>734</v>
      </c>
      <c r="G8" s="601" t="s">
        <v>735</v>
      </c>
    </row>
    <row r="9" spans="1:7" ht="18" customHeight="1">
      <c r="A9" s="931"/>
      <c r="B9" s="933"/>
      <c r="C9" s="933"/>
      <c r="D9" s="933"/>
      <c r="E9" s="933"/>
      <c r="F9" s="602" t="s">
        <v>3</v>
      </c>
      <c r="G9" s="602" t="s">
        <v>3</v>
      </c>
    </row>
    <row r="10" spans="1:7" ht="16.5" customHeight="1">
      <c r="A10" s="934" t="s">
        <v>560</v>
      </c>
      <c r="B10" s="935"/>
      <c r="C10" s="935"/>
      <c r="D10" s="935"/>
      <c r="E10" s="936"/>
      <c r="F10" s="603"/>
      <c r="G10" s="603"/>
    </row>
    <row r="11" spans="1:7" s="467" customFormat="1" ht="12.75">
      <c r="A11" s="604" t="s">
        <v>561</v>
      </c>
      <c r="B11" s="867" t="s">
        <v>126</v>
      </c>
      <c r="C11" s="867"/>
      <c r="D11" s="867"/>
      <c r="E11" s="868"/>
      <c r="F11" s="605"/>
      <c r="G11" s="605">
        <v>30</v>
      </c>
    </row>
    <row r="12" spans="1:7" s="467" customFormat="1" ht="12.75" customHeight="1">
      <c r="A12" s="604" t="s">
        <v>562</v>
      </c>
      <c r="B12" s="867" t="s">
        <v>563</v>
      </c>
      <c r="C12" s="867"/>
      <c r="D12" s="867"/>
      <c r="E12" s="868"/>
      <c r="F12" s="605"/>
      <c r="G12" s="605"/>
    </row>
    <row r="13" spans="1:7" ht="12.75">
      <c r="A13" s="606" t="s">
        <v>174</v>
      </c>
      <c r="B13" s="937" t="s">
        <v>19</v>
      </c>
      <c r="C13" s="937"/>
      <c r="D13" s="937"/>
      <c r="E13" s="938"/>
      <c r="F13" s="607"/>
      <c r="G13" s="607"/>
    </row>
    <row r="14" spans="1:7" ht="12.75" customHeight="1">
      <c r="A14" s="606" t="s">
        <v>26</v>
      </c>
      <c r="B14" s="937" t="s">
        <v>27</v>
      </c>
      <c r="C14" s="937"/>
      <c r="D14" s="937"/>
      <c r="E14" s="938"/>
      <c r="F14" s="607"/>
      <c r="G14" s="607"/>
    </row>
    <row r="15" spans="1:7" ht="12.75">
      <c r="A15" s="608" t="s">
        <v>36</v>
      </c>
      <c r="B15" s="939" t="s">
        <v>564</v>
      </c>
      <c r="C15" s="939"/>
      <c r="D15" s="939"/>
      <c r="E15" s="940"/>
      <c r="F15" s="609"/>
      <c r="G15" s="609"/>
    </row>
    <row r="16" spans="1:7" s="467" customFormat="1" ht="12.75">
      <c r="A16" s="610" t="s">
        <v>54</v>
      </c>
      <c r="B16" s="867" t="s">
        <v>55</v>
      </c>
      <c r="C16" s="867"/>
      <c r="D16" s="867"/>
      <c r="E16" s="868"/>
      <c r="F16" s="605">
        <f>SUM(F17:F19)</f>
        <v>755</v>
      </c>
      <c r="G16" s="605">
        <f>SUM(G17:G19)</f>
        <v>1079</v>
      </c>
    </row>
    <row r="17" spans="1:7" ht="12.75">
      <c r="A17" s="606" t="s">
        <v>6</v>
      </c>
      <c r="B17" s="941" t="s">
        <v>736</v>
      </c>
      <c r="C17" s="941"/>
      <c r="D17" s="941"/>
      <c r="E17" s="942"/>
      <c r="F17" s="607"/>
      <c r="G17" s="607">
        <v>324</v>
      </c>
    </row>
    <row r="18" spans="1:7" ht="12.75">
      <c r="A18" s="606" t="s">
        <v>16</v>
      </c>
      <c r="B18" s="941" t="s">
        <v>565</v>
      </c>
      <c r="C18" s="941"/>
      <c r="D18" s="941"/>
      <c r="E18" s="942"/>
      <c r="F18" s="607">
        <v>555</v>
      </c>
      <c r="G18" s="607">
        <v>555</v>
      </c>
    </row>
    <row r="19" spans="1:7" ht="12.75">
      <c r="A19" s="606" t="s">
        <v>93</v>
      </c>
      <c r="B19" s="941" t="s">
        <v>737</v>
      </c>
      <c r="C19" s="941"/>
      <c r="D19" s="941"/>
      <c r="E19" s="942"/>
      <c r="F19" s="611">
        <v>200</v>
      </c>
      <c r="G19" s="611">
        <v>200</v>
      </c>
    </row>
    <row r="20" spans="1:7" s="467" customFormat="1" ht="12.75">
      <c r="A20" s="610" t="s">
        <v>88</v>
      </c>
      <c r="B20" s="943" t="s">
        <v>89</v>
      </c>
      <c r="C20" s="867"/>
      <c r="D20" s="867"/>
      <c r="E20" s="868"/>
      <c r="F20" s="605"/>
      <c r="G20" s="605"/>
    </row>
    <row r="21" spans="1:7" ht="12.75">
      <c r="A21" s="613" t="s">
        <v>268</v>
      </c>
      <c r="B21" s="944" t="s">
        <v>566</v>
      </c>
      <c r="C21" s="944"/>
      <c r="D21" s="944"/>
      <c r="E21" s="945"/>
      <c r="F21" s="607"/>
      <c r="G21" s="607"/>
    </row>
    <row r="22" spans="1:7" ht="12.75">
      <c r="A22" s="606"/>
      <c r="B22" s="941" t="s">
        <v>567</v>
      </c>
      <c r="C22" s="941"/>
      <c r="D22" s="941"/>
      <c r="E22" s="942"/>
      <c r="F22" s="611"/>
      <c r="G22" s="611"/>
    </row>
    <row r="23" spans="1:7" s="467" customFormat="1" ht="12.75">
      <c r="A23" s="610" t="s">
        <v>104</v>
      </c>
      <c r="B23" s="946" t="s">
        <v>568</v>
      </c>
      <c r="C23" s="946"/>
      <c r="D23" s="946"/>
      <c r="E23" s="947"/>
      <c r="F23" s="605"/>
      <c r="G23" s="605"/>
    </row>
    <row r="24" spans="1:7" s="467" customFormat="1" ht="12.75">
      <c r="A24" s="610" t="s">
        <v>570</v>
      </c>
      <c r="B24" s="943" t="s">
        <v>571</v>
      </c>
      <c r="C24" s="867"/>
      <c r="D24" s="867"/>
      <c r="E24" s="868"/>
      <c r="F24" s="605"/>
      <c r="G24" s="605"/>
    </row>
    <row r="25" spans="1:7" s="482" customFormat="1" ht="12.75">
      <c r="A25" s="614" t="s">
        <v>116</v>
      </c>
      <c r="B25" s="948" t="s">
        <v>117</v>
      </c>
      <c r="C25" s="948"/>
      <c r="D25" s="948"/>
      <c r="E25" s="949"/>
      <c r="F25" s="615">
        <f>SUM(F26:F27)</f>
        <v>320</v>
      </c>
      <c r="G25" s="615">
        <f>SUM(G26:G27)</f>
        <v>441</v>
      </c>
    </row>
    <row r="26" spans="1:7" s="483" customFormat="1" ht="12.75">
      <c r="A26" s="613" t="s">
        <v>572</v>
      </c>
      <c r="B26" s="944" t="s">
        <v>573</v>
      </c>
      <c r="C26" s="944"/>
      <c r="D26" s="944"/>
      <c r="E26" s="945"/>
      <c r="F26" s="607">
        <v>320</v>
      </c>
      <c r="G26" s="607">
        <v>441</v>
      </c>
    </row>
    <row r="27" spans="1:7" ht="12.75">
      <c r="A27" s="608" t="s">
        <v>574</v>
      </c>
      <c r="B27" s="939" t="s">
        <v>575</v>
      </c>
      <c r="C27" s="939"/>
      <c r="D27" s="939"/>
      <c r="E27" s="940"/>
      <c r="F27" s="609"/>
      <c r="G27" s="609"/>
    </row>
    <row r="28" spans="1:7" s="618" customFormat="1" ht="22.5" customHeight="1" thickBot="1">
      <c r="A28" s="616"/>
      <c r="B28" s="950" t="s">
        <v>576</v>
      </c>
      <c r="C28" s="950"/>
      <c r="D28" s="950"/>
      <c r="E28" s="951"/>
      <c r="F28" s="617">
        <f>SUM(F11+F16+F25)</f>
        <v>1075</v>
      </c>
      <c r="G28" s="617">
        <f>SUM(G11+G16+G25)</f>
        <v>1550</v>
      </c>
    </row>
    <row r="29" spans="1:6" ht="12.75" customHeight="1">
      <c r="A29" s="619"/>
      <c r="B29" s="620"/>
      <c r="C29" s="620"/>
      <c r="D29" s="620"/>
      <c r="E29" s="620"/>
      <c r="F29" s="483"/>
    </row>
    <row r="30" spans="1:6" ht="12.75" customHeight="1">
      <c r="A30" s="619"/>
      <c r="B30" s="620"/>
      <c r="C30" s="620"/>
      <c r="D30" s="620"/>
      <c r="E30" s="620"/>
      <c r="F30" s="483"/>
    </row>
    <row r="32" ht="13.5" thickBot="1"/>
    <row r="33" spans="1:7" ht="13.5" customHeight="1">
      <c r="A33" s="930" t="s">
        <v>554</v>
      </c>
      <c r="B33" s="932" t="s">
        <v>555</v>
      </c>
      <c r="C33" s="932"/>
      <c r="D33" s="932"/>
      <c r="E33" s="932"/>
      <c r="F33" s="601" t="s">
        <v>734</v>
      </c>
      <c r="G33" s="601" t="s">
        <v>735</v>
      </c>
    </row>
    <row r="34" spans="1:7" ht="21" customHeight="1">
      <c r="A34" s="931"/>
      <c r="B34" s="933"/>
      <c r="C34" s="933"/>
      <c r="D34" s="933"/>
      <c r="E34" s="933"/>
      <c r="F34" s="602" t="s">
        <v>3</v>
      </c>
      <c r="G34" s="602" t="s">
        <v>3</v>
      </c>
    </row>
    <row r="35" spans="1:7" s="467" customFormat="1" ht="12.75">
      <c r="A35" s="604" t="s">
        <v>124</v>
      </c>
      <c r="B35" s="868" t="s">
        <v>578</v>
      </c>
      <c r="C35" s="952"/>
      <c r="D35" s="952"/>
      <c r="E35" s="952"/>
      <c r="F35" s="646">
        <f>SUM(F36:F42)</f>
        <v>1075</v>
      </c>
      <c r="G35" s="646">
        <f>SUM(G36:G42)</f>
        <v>1550</v>
      </c>
    </row>
    <row r="36" spans="1:7" ht="12.75">
      <c r="A36" s="622" t="s">
        <v>6</v>
      </c>
      <c r="B36" s="936" t="s">
        <v>190</v>
      </c>
      <c r="C36" s="953"/>
      <c r="D36" s="953"/>
      <c r="E36" s="953"/>
      <c r="F36" s="647">
        <v>360</v>
      </c>
      <c r="G36" s="647">
        <v>719</v>
      </c>
    </row>
    <row r="37" spans="1:7" ht="12.75">
      <c r="A37" s="622" t="s">
        <v>16</v>
      </c>
      <c r="B37" s="936" t="s">
        <v>217</v>
      </c>
      <c r="C37" s="953"/>
      <c r="D37" s="953"/>
      <c r="E37" s="953"/>
      <c r="F37" s="648">
        <v>48</v>
      </c>
      <c r="G37" s="648">
        <v>164</v>
      </c>
    </row>
    <row r="38" spans="1:7" ht="12.75">
      <c r="A38" s="623" t="s">
        <v>61</v>
      </c>
      <c r="B38" s="936" t="s">
        <v>172</v>
      </c>
      <c r="C38" s="953"/>
      <c r="D38" s="953"/>
      <c r="E38" s="953"/>
      <c r="F38" s="648">
        <v>667</v>
      </c>
      <c r="G38" s="648">
        <v>667</v>
      </c>
    </row>
    <row r="39" spans="1:7" ht="12.75">
      <c r="A39" s="623" t="s">
        <v>93</v>
      </c>
      <c r="B39" s="936" t="s">
        <v>579</v>
      </c>
      <c r="C39" s="953"/>
      <c r="D39" s="953"/>
      <c r="E39" s="953"/>
      <c r="F39" s="648"/>
      <c r="G39" s="648"/>
    </row>
    <row r="40" spans="1:7" ht="12.75" customHeight="1">
      <c r="A40" s="613" t="s">
        <v>95</v>
      </c>
      <c r="B40" s="954" t="s">
        <v>580</v>
      </c>
      <c r="C40" s="955"/>
      <c r="D40" s="955"/>
      <c r="E40" s="955"/>
      <c r="F40" s="649"/>
      <c r="G40" s="649"/>
    </row>
    <row r="41" spans="1:7" ht="12.75" customHeight="1">
      <c r="A41" s="613" t="s">
        <v>97</v>
      </c>
      <c r="B41" s="626" t="s">
        <v>302</v>
      </c>
      <c r="C41" s="626"/>
      <c r="D41" s="626"/>
      <c r="E41" s="624"/>
      <c r="F41" s="649"/>
      <c r="G41" s="649"/>
    </row>
    <row r="42" spans="1:7" ht="12.75">
      <c r="A42" s="622" t="s">
        <v>99</v>
      </c>
      <c r="B42" s="935" t="s">
        <v>386</v>
      </c>
      <c r="C42" s="935"/>
      <c r="D42" s="935"/>
      <c r="E42" s="936"/>
      <c r="F42" s="650"/>
      <c r="G42" s="650"/>
    </row>
    <row r="43" spans="1:7" s="467" customFormat="1" ht="12.75">
      <c r="A43" s="627" t="s">
        <v>88</v>
      </c>
      <c r="B43" s="943" t="s">
        <v>581</v>
      </c>
      <c r="C43" s="867"/>
      <c r="D43" s="867"/>
      <c r="E43" s="868"/>
      <c r="F43" s="651"/>
      <c r="G43" s="651"/>
    </row>
    <row r="44" spans="1:7" s="467" customFormat="1" ht="12.75">
      <c r="A44" s="627" t="s">
        <v>104</v>
      </c>
      <c r="B44" s="868" t="s">
        <v>582</v>
      </c>
      <c r="C44" s="952"/>
      <c r="D44" s="952"/>
      <c r="E44" s="952"/>
      <c r="F44" s="652"/>
      <c r="G44" s="652"/>
    </row>
    <row r="45" spans="1:7" s="467" customFormat="1" ht="12.75">
      <c r="A45" s="627" t="s">
        <v>108</v>
      </c>
      <c r="B45" s="943" t="s">
        <v>384</v>
      </c>
      <c r="C45" s="867"/>
      <c r="D45" s="867"/>
      <c r="E45" s="868"/>
      <c r="F45" s="651"/>
      <c r="G45" s="651"/>
    </row>
    <row r="46" spans="1:7" s="629" customFormat="1" ht="27" customHeight="1" thickBot="1">
      <c r="A46" s="628"/>
      <c r="B46" s="951" t="s">
        <v>583</v>
      </c>
      <c r="C46" s="956"/>
      <c r="D46" s="956"/>
      <c r="E46" s="956"/>
      <c r="F46" s="653">
        <f>SUM(F35)</f>
        <v>1075</v>
      </c>
      <c r="G46" s="653">
        <f>SUM(G35)</f>
        <v>1550</v>
      </c>
    </row>
    <row r="63" ht="24.75" customHeight="1"/>
    <row r="85" spans="1:6" ht="12.75">
      <c r="A85" s="455"/>
      <c r="B85" s="455"/>
      <c r="C85" s="455"/>
      <c r="D85" s="455"/>
      <c r="E85" s="455"/>
      <c r="F85" s="455"/>
    </row>
    <row r="86" spans="1:6" ht="12.75">
      <c r="A86" s="455"/>
      <c r="B86" s="455"/>
      <c r="C86" s="455"/>
      <c r="D86" s="455"/>
      <c r="E86" s="455"/>
      <c r="F86" s="455"/>
    </row>
    <row r="87" spans="1:6" ht="12.75">
      <c r="A87" s="455"/>
      <c r="B87" s="455"/>
      <c r="C87" s="455"/>
      <c r="D87" s="455"/>
      <c r="E87" s="455"/>
      <c r="F87" s="455"/>
    </row>
    <row r="88" spans="1:6" ht="12.75">
      <c r="A88" s="455"/>
      <c r="B88" s="455"/>
      <c r="C88" s="455"/>
      <c r="D88" s="455"/>
      <c r="E88" s="455"/>
      <c r="F88" s="455"/>
    </row>
    <row r="89" spans="1:6" ht="12.75">
      <c r="A89" s="455"/>
      <c r="B89" s="455"/>
      <c r="C89" s="455"/>
      <c r="D89" s="455"/>
      <c r="E89" s="455"/>
      <c r="F89" s="455"/>
    </row>
    <row r="90" spans="1:6" ht="12.75">
      <c r="A90" s="455"/>
      <c r="B90" s="455"/>
      <c r="C90" s="455"/>
      <c r="D90" s="455"/>
      <c r="E90" s="455"/>
      <c r="F90" s="455"/>
    </row>
    <row r="91" spans="1:6" ht="12.75">
      <c r="A91" s="455"/>
      <c r="B91" s="455"/>
      <c r="C91" s="455"/>
      <c r="D91" s="455"/>
      <c r="E91" s="455"/>
      <c r="F91" s="455"/>
    </row>
  </sheetData>
  <sheetProtection/>
  <mergeCells count="37">
    <mergeCell ref="B46:E46"/>
    <mergeCell ref="B39:E39"/>
    <mergeCell ref="B40:E40"/>
    <mergeCell ref="B42:E42"/>
    <mergeCell ref="B43:E43"/>
    <mergeCell ref="B44:E44"/>
    <mergeCell ref="B45:E45"/>
    <mergeCell ref="A33:A34"/>
    <mergeCell ref="B33:E34"/>
    <mergeCell ref="B35:E35"/>
    <mergeCell ref="B36:E36"/>
    <mergeCell ref="B37:E37"/>
    <mergeCell ref="B38:E38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A1:G1"/>
    <mergeCell ref="A2:G2"/>
    <mergeCell ref="A4:G4"/>
    <mergeCell ref="A8:A9"/>
    <mergeCell ref="B8:E9"/>
    <mergeCell ref="A10:E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headerFooter alignWithMargins="0">
    <oddHeader>&amp;C12. sz. melléklet
a 34/2008. (XI.28.) Ök. rendelethez&amp;R
19. sz. melléklet</oddHeader>
    <oddFooter>&amp;L&amp;D</oddFooter>
  </headerFooter>
  <rowBreaks count="1" manualBreakCount="1">
    <brk id="4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B25" sqref="B25:E25"/>
    </sheetView>
  </sheetViews>
  <sheetFormatPr defaultColWidth="9.140625" defaultRowHeight="15"/>
  <cols>
    <col min="1" max="1" width="5.7109375" style="455" customWidth="1"/>
    <col min="2" max="4" width="9.140625" style="455" customWidth="1"/>
    <col min="5" max="5" width="26.421875" style="455" customWidth="1"/>
    <col min="6" max="7" width="17.7109375" style="455" customWidth="1"/>
    <col min="8" max="16384" width="9.140625" style="455" customWidth="1"/>
  </cols>
  <sheetData>
    <row r="1" spans="1:7" ht="12.75">
      <c r="A1" s="835"/>
      <c r="B1" s="835"/>
      <c r="C1" s="835"/>
      <c r="D1" s="835"/>
      <c r="E1" s="835"/>
      <c r="F1" s="835"/>
      <c r="G1" s="835"/>
    </row>
    <row r="2" spans="1:7" ht="12.75">
      <c r="A2" s="835"/>
      <c r="B2" s="835"/>
      <c r="C2" s="835"/>
      <c r="D2" s="835"/>
      <c r="E2" s="835"/>
      <c r="F2" s="835"/>
      <c r="G2" s="835"/>
    </row>
    <row r="3" spans="1:6" ht="12.75">
      <c r="A3" s="453"/>
      <c r="B3" s="453"/>
      <c r="C3" s="453"/>
      <c r="D3" s="453"/>
      <c r="E3" s="453"/>
      <c r="F3" s="453"/>
    </row>
    <row r="4" spans="1:7" ht="12.75">
      <c r="A4" s="835" t="s">
        <v>741</v>
      </c>
      <c r="B4" s="835"/>
      <c r="C4" s="835"/>
      <c r="D4" s="835"/>
      <c r="E4" s="835"/>
      <c r="F4" s="835"/>
      <c r="G4" s="835"/>
    </row>
    <row r="5" spans="1:6" ht="12.75">
      <c r="A5" s="484"/>
      <c r="B5" s="484"/>
      <c r="C5" s="484"/>
      <c r="D5" s="484"/>
      <c r="E5" s="484"/>
      <c r="F5" s="484"/>
    </row>
    <row r="6" spans="1:6" ht="12.75">
      <c r="A6" s="484"/>
      <c r="B6" s="484"/>
      <c r="C6" s="484"/>
      <c r="D6" s="484"/>
      <c r="E6" s="484"/>
      <c r="F6" s="484"/>
    </row>
    <row r="7" spans="1:7" ht="13.5" thickBot="1">
      <c r="A7" s="484"/>
      <c r="B7" s="484"/>
      <c r="C7" s="484"/>
      <c r="D7" s="484"/>
      <c r="E7" s="484"/>
      <c r="F7" s="599"/>
      <c r="G7" s="507" t="s">
        <v>167</v>
      </c>
    </row>
    <row r="8" spans="1:7" ht="12.75" customHeight="1">
      <c r="A8" s="930" t="s">
        <v>554</v>
      </c>
      <c r="B8" s="932" t="s">
        <v>555</v>
      </c>
      <c r="C8" s="932"/>
      <c r="D8" s="932"/>
      <c r="E8" s="932"/>
      <c r="F8" s="966" t="s">
        <v>739</v>
      </c>
      <c r="G8" s="968" t="s">
        <v>586</v>
      </c>
    </row>
    <row r="9" spans="1:7" ht="12.75">
      <c r="A9" s="931"/>
      <c r="B9" s="933"/>
      <c r="C9" s="933"/>
      <c r="D9" s="933"/>
      <c r="E9" s="933"/>
      <c r="F9" s="967"/>
      <c r="G9" s="967"/>
    </row>
    <row r="10" spans="1:7" ht="12.75">
      <c r="A10" s="631" t="s">
        <v>74</v>
      </c>
      <c r="B10" s="995" t="s">
        <v>75</v>
      </c>
      <c r="C10" s="995"/>
      <c r="D10" s="995"/>
      <c r="E10" s="995"/>
      <c r="F10" s="621"/>
      <c r="G10" s="621"/>
    </row>
    <row r="11" spans="1:7" ht="12.75">
      <c r="A11" s="632" t="s">
        <v>6</v>
      </c>
      <c r="B11" s="996" t="s">
        <v>77</v>
      </c>
      <c r="C11" s="996"/>
      <c r="D11" s="996"/>
      <c r="E11" s="996"/>
      <c r="F11" s="607"/>
      <c r="G11" s="607"/>
    </row>
    <row r="12" spans="1:7" ht="12.75">
      <c r="A12" s="633" t="s">
        <v>16</v>
      </c>
      <c r="B12" s="997" t="s">
        <v>81</v>
      </c>
      <c r="C12" s="997"/>
      <c r="D12" s="997"/>
      <c r="E12" s="997"/>
      <c r="F12" s="607"/>
      <c r="G12" s="607"/>
    </row>
    <row r="13" spans="1:7" ht="12.75">
      <c r="A13" s="633" t="s">
        <v>61</v>
      </c>
      <c r="B13" s="997" t="s">
        <v>85</v>
      </c>
      <c r="C13" s="997"/>
      <c r="D13" s="997"/>
      <c r="E13" s="997"/>
      <c r="F13" s="611"/>
      <c r="G13" s="611"/>
    </row>
    <row r="14" spans="1:7" ht="12.75">
      <c r="A14" s="604" t="s">
        <v>88</v>
      </c>
      <c r="B14" s="995" t="s">
        <v>102</v>
      </c>
      <c r="C14" s="995"/>
      <c r="D14" s="995"/>
      <c r="E14" s="995"/>
      <c r="F14" s="605"/>
      <c r="G14" s="605"/>
    </row>
    <row r="15" spans="1:7" ht="12.75">
      <c r="A15" s="604" t="s">
        <v>104</v>
      </c>
      <c r="B15" s="977" t="s">
        <v>587</v>
      </c>
      <c r="C15" s="978"/>
      <c r="D15" s="978"/>
      <c r="E15" s="979"/>
      <c r="F15" s="605"/>
      <c r="G15" s="605"/>
    </row>
    <row r="16" spans="1:7" ht="12.75">
      <c r="A16" s="604" t="s">
        <v>108</v>
      </c>
      <c r="B16" s="977" t="s">
        <v>551</v>
      </c>
      <c r="C16" s="978"/>
      <c r="D16" s="978"/>
      <c r="E16" s="979"/>
      <c r="F16" s="605"/>
      <c r="G16" s="605"/>
    </row>
    <row r="17" spans="1:7" ht="12.75">
      <c r="A17" s="604" t="s">
        <v>108</v>
      </c>
      <c r="B17" s="995" t="s">
        <v>589</v>
      </c>
      <c r="C17" s="995"/>
      <c r="D17" s="995"/>
      <c r="E17" s="995"/>
      <c r="F17" s="605"/>
      <c r="G17" s="605"/>
    </row>
    <row r="18" spans="1:7" ht="12.75">
      <c r="A18" s="634" t="s">
        <v>116</v>
      </c>
      <c r="B18" s="1000" t="s">
        <v>590</v>
      </c>
      <c r="C18" s="1000"/>
      <c r="D18" s="1000"/>
      <c r="E18" s="1000"/>
      <c r="F18" s="635"/>
      <c r="G18" s="635"/>
    </row>
    <row r="19" spans="1:7" ht="16.5" thickBot="1">
      <c r="A19" s="636"/>
      <c r="B19" s="988" t="s">
        <v>576</v>
      </c>
      <c r="C19" s="989"/>
      <c r="D19" s="989"/>
      <c r="E19" s="990"/>
      <c r="F19" s="617"/>
      <c r="G19" s="617"/>
    </row>
    <row r="20" spans="1:6" ht="12.75">
      <c r="A20" s="637"/>
      <c r="B20" s="638"/>
      <c r="C20" s="638"/>
      <c r="D20" s="638"/>
      <c r="E20" s="638"/>
      <c r="F20" s="639"/>
    </row>
    <row r="21" spans="1:6" ht="12.75">
      <c r="A21" s="637"/>
      <c r="B21" s="638"/>
      <c r="C21" s="638"/>
      <c r="D21" s="638"/>
      <c r="E21" s="638"/>
      <c r="F21" s="639"/>
    </row>
    <row r="23" ht="13.5" thickBot="1"/>
    <row r="24" spans="1:7" ht="12.75">
      <c r="A24" s="640" t="s">
        <v>124</v>
      </c>
      <c r="B24" s="1001" t="s">
        <v>591</v>
      </c>
      <c r="C24" s="1001"/>
      <c r="D24" s="1001"/>
      <c r="E24" s="1001"/>
      <c r="F24" s="641"/>
      <c r="G24" s="641"/>
    </row>
    <row r="25" spans="1:7" ht="12.75">
      <c r="A25" s="654" t="s">
        <v>76</v>
      </c>
      <c r="B25" s="969" t="s">
        <v>592</v>
      </c>
      <c r="C25" s="970"/>
      <c r="D25" s="970"/>
      <c r="E25" s="954"/>
      <c r="F25" s="642"/>
      <c r="G25" s="642"/>
    </row>
    <row r="26" spans="1:7" ht="12.75">
      <c r="A26" s="654" t="s">
        <v>16</v>
      </c>
      <c r="B26" s="994" t="s">
        <v>593</v>
      </c>
      <c r="C26" s="941"/>
      <c r="D26" s="941"/>
      <c r="E26" s="942"/>
      <c r="F26" s="642"/>
      <c r="G26" s="642"/>
    </row>
    <row r="27" spans="1:7" ht="12.75">
      <c r="A27" s="655" t="s">
        <v>61</v>
      </c>
      <c r="B27" s="980" t="s">
        <v>594</v>
      </c>
      <c r="C27" s="998"/>
      <c r="D27" s="998"/>
      <c r="E27" s="999"/>
      <c r="F27" s="642"/>
      <c r="G27" s="642"/>
    </row>
    <row r="28" spans="1:7" ht="12.75">
      <c r="A28" s="656" t="s">
        <v>74</v>
      </c>
      <c r="B28" s="983" t="s">
        <v>597</v>
      </c>
      <c r="C28" s="948"/>
      <c r="D28" s="948"/>
      <c r="E28" s="949"/>
      <c r="F28" s="644"/>
      <c r="G28" s="644"/>
    </row>
    <row r="29" spans="1:7" ht="12.75">
      <c r="A29" s="656" t="s">
        <v>104</v>
      </c>
      <c r="B29" s="984" t="s">
        <v>598</v>
      </c>
      <c r="C29" s="985"/>
      <c r="D29" s="985"/>
      <c r="E29" s="986"/>
      <c r="F29" s="644"/>
      <c r="G29" s="644"/>
    </row>
    <row r="30" spans="1:7" ht="16.5" thickBot="1">
      <c r="A30" s="636"/>
      <c r="B30" s="956" t="s">
        <v>583</v>
      </c>
      <c r="C30" s="956"/>
      <c r="D30" s="956"/>
      <c r="E30" s="956"/>
      <c r="F30" s="645"/>
      <c r="G30" s="645"/>
    </row>
  </sheetData>
  <sheetProtection/>
  <mergeCells count="24">
    <mergeCell ref="B26:E26"/>
    <mergeCell ref="B27:E27"/>
    <mergeCell ref="B28:E28"/>
    <mergeCell ref="B29:E29"/>
    <mergeCell ref="B30:E30"/>
    <mergeCell ref="B16:E16"/>
    <mergeCell ref="B17:E17"/>
    <mergeCell ref="B18:E18"/>
    <mergeCell ref="B19:E19"/>
    <mergeCell ref="B24:E24"/>
    <mergeCell ref="B25:E25"/>
    <mergeCell ref="B10:E10"/>
    <mergeCell ref="B11:E11"/>
    <mergeCell ref="B12:E12"/>
    <mergeCell ref="B13:E13"/>
    <mergeCell ref="B14:E14"/>
    <mergeCell ref="B15:E15"/>
    <mergeCell ref="A1:G1"/>
    <mergeCell ref="A2:G2"/>
    <mergeCell ref="A4:G4"/>
    <mergeCell ref="A8:A9"/>
    <mergeCell ref="B8:E9"/>
    <mergeCell ref="F8:F9"/>
    <mergeCell ref="G8:G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headerFooter alignWithMargins="0">
    <oddHeader>&amp;C13. sz. melléklet
a 34/2008. (XI.28.) Ök. rendelet&amp;R
20. sz. melléklet</oddHeader>
    <oddFooter>&amp;L&amp;D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53.57421875" style="0" customWidth="1"/>
    <col min="2" max="2" width="25.140625" style="0" customWidth="1"/>
  </cols>
  <sheetData>
    <row r="1" ht="15.75">
      <c r="A1" s="657"/>
    </row>
    <row r="2" ht="15.75">
      <c r="A2" s="657"/>
    </row>
    <row r="3" spans="1:2" ht="15.75">
      <c r="A3" s="1002" t="s">
        <v>742</v>
      </c>
      <c r="B3" s="1002"/>
    </row>
    <row r="4" spans="1:2" ht="15.75">
      <c r="A4" s="1002" t="s">
        <v>743</v>
      </c>
      <c r="B4" s="1002"/>
    </row>
    <row r="5" spans="1:2" ht="15.75">
      <c r="A5" s="1002" t="s">
        <v>744</v>
      </c>
      <c r="B5" s="1002"/>
    </row>
    <row r="6" ht="15.75">
      <c r="A6" s="657"/>
    </row>
    <row r="7" ht="15.75">
      <c r="A7" s="657"/>
    </row>
    <row r="8" ht="15.75">
      <c r="A8" s="657"/>
    </row>
    <row r="9" spans="1:2" ht="15">
      <c r="A9" s="658"/>
      <c r="B9" s="659"/>
    </row>
    <row r="10" spans="1:2" ht="15">
      <c r="A10" s="1003" t="s">
        <v>745</v>
      </c>
      <c r="B10" s="660" t="s">
        <v>746</v>
      </c>
    </row>
    <row r="11" spans="1:2" ht="15">
      <c r="A11" s="1004"/>
      <c r="B11" s="661" t="s">
        <v>747</v>
      </c>
    </row>
    <row r="12" spans="1:2" ht="15">
      <c r="A12" s="662" t="s">
        <v>146</v>
      </c>
      <c r="B12" s="660">
        <v>37.75</v>
      </c>
    </row>
    <row r="13" spans="1:2" ht="15">
      <c r="A13" s="662" t="s">
        <v>144</v>
      </c>
      <c r="B13" s="660">
        <v>21.75</v>
      </c>
    </row>
    <row r="14" spans="1:2" ht="15">
      <c r="A14" s="662" t="s">
        <v>438</v>
      </c>
      <c r="B14" s="660">
        <v>18.75</v>
      </c>
    </row>
    <row r="15" spans="1:2" ht="15">
      <c r="A15" s="658"/>
      <c r="B15" s="663"/>
    </row>
    <row r="16" spans="1:2" ht="15">
      <c r="A16" s="662" t="s">
        <v>136</v>
      </c>
      <c r="B16" s="660">
        <v>41</v>
      </c>
    </row>
    <row r="17" spans="1:2" ht="15">
      <c r="A17" s="662" t="s">
        <v>140</v>
      </c>
      <c r="B17" s="660">
        <v>51</v>
      </c>
    </row>
    <row r="18" spans="1:2" ht="15">
      <c r="A18" s="662" t="s">
        <v>440</v>
      </c>
      <c r="B18" s="660">
        <v>16</v>
      </c>
    </row>
    <row r="19" spans="1:2" ht="15">
      <c r="A19" s="664"/>
      <c r="B19" s="663"/>
    </row>
    <row r="20" spans="1:2" ht="15">
      <c r="A20" s="658"/>
      <c r="B20" s="665" t="s">
        <v>748</v>
      </c>
    </row>
    <row r="21" spans="1:2" ht="15">
      <c r="A21" s="662" t="s">
        <v>749</v>
      </c>
      <c r="B21" s="660">
        <v>16</v>
      </c>
    </row>
    <row r="22" spans="1:2" ht="15">
      <c r="A22" s="662" t="s">
        <v>155</v>
      </c>
      <c r="B22" s="660">
        <v>23</v>
      </c>
    </row>
    <row r="23" spans="1:2" ht="15">
      <c r="A23" s="662" t="s">
        <v>147</v>
      </c>
      <c r="B23" s="660">
        <v>25.5</v>
      </c>
    </row>
    <row r="24" spans="1:2" ht="15">
      <c r="A24" s="662" t="s">
        <v>439</v>
      </c>
      <c r="B24" s="660">
        <v>23.75</v>
      </c>
    </row>
    <row r="25" spans="1:2" ht="15">
      <c r="A25" s="658"/>
      <c r="B25" s="663"/>
    </row>
    <row r="26" spans="1:2" ht="15">
      <c r="A26" s="662" t="s">
        <v>699</v>
      </c>
      <c r="B26" s="660">
        <v>171</v>
      </c>
    </row>
    <row r="27" spans="1:2" ht="15">
      <c r="A27" s="662" t="s">
        <v>750</v>
      </c>
      <c r="B27" s="660">
        <v>3</v>
      </c>
    </row>
    <row r="28" spans="1:2" ht="15">
      <c r="A28" s="662" t="s">
        <v>151</v>
      </c>
      <c r="B28" s="660">
        <v>6</v>
      </c>
    </row>
    <row r="29" spans="1:2" ht="15">
      <c r="A29" s="664"/>
      <c r="B29" s="666"/>
    </row>
    <row r="30" spans="1:2" ht="15">
      <c r="A30" s="664"/>
      <c r="B30" s="666"/>
    </row>
    <row r="31" spans="1:2" ht="15.75">
      <c r="A31" s="1002" t="s">
        <v>4</v>
      </c>
      <c r="B31" s="1002"/>
    </row>
    <row r="32" spans="1:2" ht="15">
      <c r="A32" s="664"/>
      <c r="B32" s="663"/>
    </row>
    <row r="33" spans="1:2" ht="15">
      <c r="A33" s="667" t="s">
        <v>751</v>
      </c>
      <c r="B33" s="668" t="s">
        <v>752</v>
      </c>
    </row>
    <row r="34" ht="15.75">
      <c r="A34" s="669"/>
    </row>
    <row r="35" ht="15.75">
      <c r="A35" s="669"/>
    </row>
    <row r="36" ht="15.75">
      <c r="A36" s="669"/>
    </row>
  </sheetData>
  <sheetProtection/>
  <mergeCells count="5">
    <mergeCell ref="A3:B3"/>
    <mergeCell ref="A4:B4"/>
    <mergeCell ref="A5:B5"/>
    <mergeCell ref="A10:A11"/>
    <mergeCell ref="A31:B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&amp;C14. sz. melléklet
a 34/2008. (XI.28.) Ök. rendelethez&amp;R
10. sz .melléklet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5:O25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24.140625" style="670" customWidth="1"/>
    <col min="2" max="2" width="11.7109375" style="670" customWidth="1"/>
    <col min="3" max="3" width="11.00390625" style="670" bestFit="1" customWidth="1"/>
    <col min="4" max="4" width="10.00390625" style="670" bestFit="1" customWidth="1"/>
    <col min="5" max="7" width="11.00390625" style="670" bestFit="1" customWidth="1"/>
    <col min="8" max="9" width="10.00390625" style="670" bestFit="1" customWidth="1"/>
    <col min="10" max="13" width="11.00390625" style="670" bestFit="1" customWidth="1"/>
    <col min="14" max="14" width="10.00390625" style="670" bestFit="1" customWidth="1"/>
    <col min="15" max="15" width="13.57421875" style="670" bestFit="1" customWidth="1"/>
    <col min="16" max="16384" width="9.140625" style="670" customWidth="1"/>
  </cols>
  <sheetData>
    <row r="5" ht="15" thickBot="1">
      <c r="O5" s="671" t="s">
        <v>167</v>
      </c>
    </row>
    <row r="6" spans="1:15" ht="30" customHeight="1" thickBot="1">
      <c r="A6" s="672" t="s">
        <v>753</v>
      </c>
      <c r="B6" s="673"/>
      <c r="C6" s="674" t="s">
        <v>754</v>
      </c>
      <c r="D6" s="674" t="s">
        <v>755</v>
      </c>
      <c r="E6" s="674" t="s">
        <v>756</v>
      </c>
      <c r="F6" s="674" t="s">
        <v>757</v>
      </c>
      <c r="G6" s="674" t="s">
        <v>758</v>
      </c>
      <c r="H6" s="674" t="s">
        <v>759</v>
      </c>
      <c r="I6" s="674" t="s">
        <v>760</v>
      </c>
      <c r="J6" s="674" t="s">
        <v>761</v>
      </c>
      <c r="K6" s="674" t="s">
        <v>762</v>
      </c>
      <c r="L6" s="674" t="s">
        <v>763</v>
      </c>
      <c r="M6" s="674" t="s">
        <v>764</v>
      </c>
      <c r="N6" s="674" t="s">
        <v>765</v>
      </c>
      <c r="O6" s="674" t="s">
        <v>747</v>
      </c>
    </row>
    <row r="7" spans="1:15" ht="30" customHeight="1" thickBot="1">
      <c r="A7" s="675" t="s">
        <v>599</v>
      </c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7"/>
    </row>
    <row r="8" spans="1:15" ht="19.5" customHeight="1">
      <c r="A8" s="1005" t="s">
        <v>4</v>
      </c>
      <c r="B8" s="678" t="s">
        <v>766</v>
      </c>
      <c r="C8" s="679">
        <v>333828</v>
      </c>
      <c r="D8" s="679">
        <v>84437</v>
      </c>
      <c r="E8" s="679">
        <v>705130</v>
      </c>
      <c r="F8" s="679">
        <v>201918</v>
      </c>
      <c r="G8" s="679">
        <v>181417</v>
      </c>
      <c r="H8" s="679">
        <v>37453</v>
      </c>
      <c r="I8" s="679">
        <v>114326</v>
      </c>
      <c r="J8" s="679">
        <v>98987</v>
      </c>
      <c r="K8" s="679">
        <v>911389</v>
      </c>
      <c r="L8" s="679">
        <v>154790</v>
      </c>
      <c r="M8" s="679">
        <v>154000</v>
      </c>
      <c r="N8" s="679">
        <v>294495</v>
      </c>
      <c r="O8" s="680">
        <f>SUM(C8:N8)</f>
        <v>3272170</v>
      </c>
    </row>
    <row r="9" spans="1:15" ht="19.5" customHeight="1">
      <c r="A9" s="1006"/>
      <c r="B9" s="681" t="s">
        <v>767</v>
      </c>
      <c r="C9" s="682">
        <v>230941</v>
      </c>
      <c r="D9" s="682">
        <v>1002156</v>
      </c>
      <c r="E9" s="682">
        <v>12096</v>
      </c>
      <c r="F9" s="682">
        <v>5094</v>
      </c>
      <c r="G9" s="682">
        <v>19310</v>
      </c>
      <c r="H9" s="682">
        <v>14329</v>
      </c>
      <c r="I9" s="682">
        <v>6542</v>
      </c>
      <c r="J9" s="682">
        <v>0</v>
      </c>
      <c r="K9" s="682">
        <v>0</v>
      </c>
      <c r="L9" s="682">
        <v>0</v>
      </c>
      <c r="M9" s="682">
        <v>0</v>
      </c>
      <c r="N9" s="682">
        <v>108130</v>
      </c>
      <c r="O9" s="683">
        <f>SUM(C9:N9)</f>
        <v>1398598</v>
      </c>
    </row>
    <row r="10" spans="1:15" ht="19.5" customHeight="1" thickBot="1">
      <c r="A10" s="684" t="s">
        <v>745</v>
      </c>
      <c r="B10" s="685"/>
      <c r="C10" s="686">
        <v>83577</v>
      </c>
      <c r="D10" s="686">
        <v>82119</v>
      </c>
      <c r="E10" s="686">
        <v>80881</v>
      </c>
      <c r="F10" s="686">
        <v>82115</v>
      </c>
      <c r="G10" s="686">
        <v>86342</v>
      </c>
      <c r="H10" s="686">
        <v>81140</v>
      </c>
      <c r="I10" s="686">
        <v>74211</v>
      </c>
      <c r="J10" s="686">
        <v>74295</v>
      </c>
      <c r="K10" s="686">
        <v>83452</v>
      </c>
      <c r="L10" s="686">
        <v>109814</v>
      </c>
      <c r="M10" s="686">
        <v>112615</v>
      </c>
      <c r="N10" s="686">
        <v>99911</v>
      </c>
      <c r="O10" s="687">
        <f>SUM(C10:N10)</f>
        <v>1050472</v>
      </c>
    </row>
    <row r="11" spans="1:15" ht="30" customHeight="1" thickBot="1">
      <c r="A11" s="688" t="s">
        <v>768</v>
      </c>
      <c r="B11" s="689"/>
      <c r="C11" s="690">
        <f>SUM(C8:C10)</f>
        <v>648346</v>
      </c>
      <c r="D11" s="690">
        <f aca="true" t="shared" si="0" ref="D11:O11">SUM(D8:D10)</f>
        <v>1168712</v>
      </c>
      <c r="E11" s="690">
        <f t="shared" si="0"/>
        <v>798107</v>
      </c>
      <c r="F11" s="690">
        <f t="shared" si="0"/>
        <v>289127</v>
      </c>
      <c r="G11" s="690">
        <f t="shared" si="0"/>
        <v>287069</v>
      </c>
      <c r="H11" s="690">
        <f t="shared" si="0"/>
        <v>132922</v>
      </c>
      <c r="I11" s="690">
        <f t="shared" si="0"/>
        <v>195079</v>
      </c>
      <c r="J11" s="690">
        <f t="shared" si="0"/>
        <v>173282</v>
      </c>
      <c r="K11" s="690">
        <f t="shared" si="0"/>
        <v>994841</v>
      </c>
      <c r="L11" s="690">
        <f t="shared" si="0"/>
        <v>264604</v>
      </c>
      <c r="M11" s="690">
        <f t="shared" si="0"/>
        <v>266615</v>
      </c>
      <c r="N11" s="690">
        <f t="shared" si="0"/>
        <v>502536</v>
      </c>
      <c r="O11" s="690">
        <f t="shared" si="0"/>
        <v>5721240</v>
      </c>
    </row>
    <row r="12" spans="1:15" ht="15" thickBot="1">
      <c r="A12" s="691"/>
      <c r="B12" s="676"/>
      <c r="C12" s="676"/>
      <c r="D12" s="676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7"/>
    </row>
    <row r="13" spans="1:15" ht="30" customHeight="1" thickBot="1">
      <c r="A13" s="675" t="s">
        <v>769</v>
      </c>
      <c r="B13" s="676"/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7"/>
    </row>
    <row r="14" spans="1:15" ht="19.5" customHeight="1">
      <c r="A14" s="1007" t="s">
        <v>4</v>
      </c>
      <c r="B14" s="678" t="s">
        <v>766</v>
      </c>
      <c r="C14" s="679">
        <v>102704</v>
      </c>
      <c r="D14" s="679">
        <v>87145</v>
      </c>
      <c r="E14" s="679">
        <v>157053</v>
      </c>
      <c r="F14" s="679">
        <v>126067</v>
      </c>
      <c r="G14" s="679">
        <v>135764</v>
      </c>
      <c r="H14" s="679">
        <v>160716</v>
      </c>
      <c r="I14" s="679">
        <v>121880</v>
      </c>
      <c r="J14" s="679">
        <v>103128</v>
      </c>
      <c r="K14" s="679">
        <v>149789</v>
      </c>
      <c r="L14" s="679">
        <v>120031</v>
      </c>
      <c r="M14" s="679">
        <v>150383</v>
      </c>
      <c r="N14" s="679">
        <v>393047</v>
      </c>
      <c r="O14" s="680">
        <f>SUM(C14:N14)</f>
        <v>1807707</v>
      </c>
    </row>
    <row r="15" spans="1:15" ht="19.5" customHeight="1">
      <c r="A15" s="1008"/>
      <c r="B15" s="681" t="s">
        <v>767</v>
      </c>
      <c r="C15" s="682">
        <v>5882</v>
      </c>
      <c r="D15" s="682">
        <v>27957</v>
      </c>
      <c r="E15" s="682">
        <v>15446</v>
      </c>
      <c r="F15" s="682">
        <v>12856</v>
      </c>
      <c r="G15" s="682">
        <v>29915</v>
      </c>
      <c r="H15" s="682">
        <v>34259</v>
      </c>
      <c r="I15" s="682">
        <v>10433</v>
      </c>
      <c r="J15" s="682">
        <v>115100</v>
      </c>
      <c r="K15" s="682">
        <v>88152</v>
      </c>
      <c r="L15" s="682">
        <v>178200</v>
      </c>
      <c r="M15" s="682">
        <v>111000</v>
      </c>
      <c r="N15" s="682">
        <v>838452</v>
      </c>
      <c r="O15" s="683">
        <f>SUM(C15:N15)</f>
        <v>1467652</v>
      </c>
    </row>
    <row r="16" spans="1:15" ht="19.5" customHeight="1">
      <c r="A16" s="1006" t="s">
        <v>745</v>
      </c>
      <c r="B16" s="681" t="s">
        <v>766</v>
      </c>
      <c r="C16" s="682">
        <v>225373</v>
      </c>
      <c r="D16" s="682">
        <v>180408</v>
      </c>
      <c r="E16" s="682">
        <v>181400</v>
      </c>
      <c r="F16" s="682">
        <v>183400</v>
      </c>
      <c r="G16" s="682">
        <v>191150</v>
      </c>
      <c r="H16" s="682">
        <v>169065</v>
      </c>
      <c r="I16" s="682">
        <v>173156</v>
      </c>
      <c r="J16" s="682">
        <v>154450</v>
      </c>
      <c r="K16" s="682">
        <v>187599</v>
      </c>
      <c r="L16" s="682">
        <v>255000</v>
      </c>
      <c r="M16" s="682">
        <v>255000</v>
      </c>
      <c r="N16" s="682">
        <v>298808</v>
      </c>
      <c r="O16" s="683">
        <f>SUM(C16:N16)</f>
        <v>2454809</v>
      </c>
    </row>
    <row r="17" spans="1:15" ht="19.5" customHeight="1" thickBot="1">
      <c r="A17" s="1009"/>
      <c r="B17" s="685" t="s">
        <v>767</v>
      </c>
      <c r="C17" s="686"/>
      <c r="D17" s="686"/>
      <c r="E17" s="686"/>
      <c r="F17" s="686"/>
      <c r="G17" s="686">
        <v>4000</v>
      </c>
      <c r="H17" s="686">
        <v>4000</v>
      </c>
      <c r="I17" s="686"/>
      <c r="J17" s="686">
        <v>50211</v>
      </c>
      <c r="K17" s="686"/>
      <c r="L17" s="686">
        <v>15829</v>
      </c>
      <c r="M17" s="686"/>
      <c r="N17" s="686"/>
      <c r="O17" s="687">
        <f>SUM(C17:N17)</f>
        <v>74040</v>
      </c>
    </row>
    <row r="18" spans="1:15" ht="30" customHeight="1" thickBot="1">
      <c r="A18" s="688" t="s">
        <v>770</v>
      </c>
      <c r="B18" s="690"/>
      <c r="C18" s="690">
        <f>SUM(C14:C17)</f>
        <v>333959</v>
      </c>
      <c r="D18" s="690">
        <f aca="true" t="shared" si="1" ref="D18:O18">SUM(D14:D17)</f>
        <v>295510</v>
      </c>
      <c r="E18" s="690">
        <f t="shared" si="1"/>
        <v>353899</v>
      </c>
      <c r="F18" s="690">
        <f t="shared" si="1"/>
        <v>322323</v>
      </c>
      <c r="G18" s="690">
        <f t="shared" si="1"/>
        <v>360829</v>
      </c>
      <c r="H18" s="690">
        <f t="shared" si="1"/>
        <v>368040</v>
      </c>
      <c r="I18" s="690">
        <f t="shared" si="1"/>
        <v>305469</v>
      </c>
      <c r="J18" s="690">
        <f t="shared" si="1"/>
        <v>422889</v>
      </c>
      <c r="K18" s="690">
        <f t="shared" si="1"/>
        <v>425540</v>
      </c>
      <c r="L18" s="690">
        <f t="shared" si="1"/>
        <v>569060</v>
      </c>
      <c r="M18" s="690">
        <f t="shared" si="1"/>
        <v>516383</v>
      </c>
      <c r="N18" s="690">
        <f t="shared" si="1"/>
        <v>1530307</v>
      </c>
      <c r="O18" s="690">
        <f t="shared" si="1"/>
        <v>5804208</v>
      </c>
    </row>
    <row r="19" spans="1:15" ht="30" customHeight="1">
      <c r="A19" s="692" t="s">
        <v>771</v>
      </c>
      <c r="B19" s="679"/>
      <c r="C19" s="679"/>
      <c r="D19" s="679"/>
      <c r="E19" s="679"/>
      <c r="F19" s="679"/>
      <c r="G19" s="679"/>
      <c r="H19" s="679"/>
      <c r="I19" s="679"/>
      <c r="J19" s="679"/>
      <c r="K19" s="679"/>
      <c r="L19" s="679"/>
      <c r="M19" s="679"/>
      <c r="N19" s="679"/>
      <c r="O19" s="680"/>
    </row>
    <row r="20" spans="1:15" ht="30" customHeight="1">
      <c r="A20" s="693" t="s">
        <v>772</v>
      </c>
      <c r="B20" s="682"/>
      <c r="C20" s="682">
        <f>C11-C18</f>
        <v>314387</v>
      </c>
      <c r="D20" s="682">
        <f aca="true" t="shared" si="2" ref="D20:O20">C20+D11-D18</f>
        <v>1187589</v>
      </c>
      <c r="E20" s="682">
        <f t="shared" si="2"/>
        <v>1631797</v>
      </c>
      <c r="F20" s="682">
        <f t="shared" si="2"/>
        <v>1598601</v>
      </c>
      <c r="G20" s="682">
        <f t="shared" si="2"/>
        <v>1524841</v>
      </c>
      <c r="H20" s="682">
        <f t="shared" si="2"/>
        <v>1289723</v>
      </c>
      <c r="I20" s="682">
        <f t="shared" si="2"/>
        <v>1179333</v>
      </c>
      <c r="J20" s="682">
        <f t="shared" si="2"/>
        <v>929726</v>
      </c>
      <c r="K20" s="682">
        <f t="shared" si="2"/>
        <v>1499027</v>
      </c>
      <c r="L20" s="682">
        <f t="shared" si="2"/>
        <v>1194571</v>
      </c>
      <c r="M20" s="682">
        <f t="shared" si="2"/>
        <v>944803</v>
      </c>
      <c r="N20" s="682">
        <f t="shared" si="2"/>
        <v>-82968</v>
      </c>
      <c r="O20" s="683">
        <f t="shared" si="2"/>
        <v>-165936</v>
      </c>
    </row>
    <row r="21" spans="1:15" ht="25.5">
      <c r="A21" s="693" t="s">
        <v>773</v>
      </c>
      <c r="B21" s="682"/>
      <c r="C21" s="682"/>
      <c r="D21" s="682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83"/>
    </row>
    <row r="22" spans="1:15" ht="25.5">
      <c r="A22" s="693" t="s">
        <v>774</v>
      </c>
      <c r="B22" s="682"/>
      <c r="C22" s="682"/>
      <c r="D22" s="682"/>
      <c r="E22" s="682"/>
      <c r="F22" s="682"/>
      <c r="G22" s="682"/>
      <c r="H22" s="682"/>
      <c r="I22" s="682"/>
      <c r="J22" s="682">
        <v>82968</v>
      </c>
      <c r="K22" s="682">
        <v>82968</v>
      </c>
      <c r="L22" s="682">
        <v>82968</v>
      </c>
      <c r="M22" s="682">
        <v>82968</v>
      </c>
      <c r="N22" s="682">
        <v>82968</v>
      </c>
      <c r="O22" s="683">
        <v>82968</v>
      </c>
    </row>
    <row r="23" spans="1:15" ht="25.5">
      <c r="A23" s="694" t="s">
        <v>775</v>
      </c>
      <c r="B23" s="695">
        <f>SUM(B21:B22)</f>
        <v>0</v>
      </c>
      <c r="C23" s="695">
        <f aca="true" t="shared" si="3" ref="C23:N23">SUM(C21:C22)</f>
        <v>0</v>
      </c>
      <c r="D23" s="695">
        <f t="shared" si="3"/>
        <v>0</v>
      </c>
      <c r="E23" s="695">
        <f t="shared" si="3"/>
        <v>0</v>
      </c>
      <c r="F23" s="695">
        <f t="shared" si="3"/>
        <v>0</v>
      </c>
      <c r="G23" s="695">
        <f t="shared" si="3"/>
        <v>0</v>
      </c>
      <c r="H23" s="695">
        <f t="shared" si="3"/>
        <v>0</v>
      </c>
      <c r="I23" s="695">
        <f t="shared" si="3"/>
        <v>0</v>
      </c>
      <c r="J23" s="695">
        <f t="shared" si="3"/>
        <v>82968</v>
      </c>
      <c r="K23" s="695">
        <f t="shared" si="3"/>
        <v>82968</v>
      </c>
      <c r="L23" s="695">
        <f t="shared" si="3"/>
        <v>82968</v>
      </c>
      <c r="M23" s="695">
        <f t="shared" si="3"/>
        <v>82968</v>
      </c>
      <c r="N23" s="695">
        <f t="shared" si="3"/>
        <v>82968</v>
      </c>
      <c r="O23" s="696">
        <f>SUM(O21:O22)</f>
        <v>82968</v>
      </c>
    </row>
    <row r="24" spans="1:15" ht="14.25">
      <c r="A24" s="697"/>
      <c r="B24" s="658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98"/>
    </row>
    <row r="25" spans="1:15" ht="26.25" thickBot="1">
      <c r="A25" s="699" t="s">
        <v>776</v>
      </c>
      <c r="B25" s="700"/>
      <c r="C25" s="701">
        <v>141796</v>
      </c>
      <c r="D25" s="701">
        <v>98289</v>
      </c>
      <c r="E25" s="701">
        <v>100519</v>
      </c>
      <c r="F25" s="701">
        <v>101285</v>
      </c>
      <c r="G25" s="701">
        <v>108808</v>
      </c>
      <c r="H25" s="701">
        <v>91925</v>
      </c>
      <c r="I25" s="701">
        <v>98945</v>
      </c>
      <c r="J25" s="701">
        <v>130366</v>
      </c>
      <c r="K25" s="701">
        <v>104147</v>
      </c>
      <c r="L25" s="701">
        <v>161015</v>
      </c>
      <c r="M25" s="701">
        <v>142385</v>
      </c>
      <c r="N25" s="701">
        <v>198887</v>
      </c>
      <c r="O25" s="702">
        <f>SUM(C25:N25)</f>
        <v>1478367</v>
      </c>
    </row>
  </sheetData>
  <sheetProtection/>
  <mergeCells count="3">
    <mergeCell ref="A8:A9"/>
    <mergeCell ref="A14:A15"/>
    <mergeCell ref="A16:A1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3" r:id="rId1"/>
  <headerFooter>
    <oddHeader>&amp;C&amp;"Arial,Félkövér"&amp;10 15. sz. melléklet
a 34/2008. (XI.28.) Ök. rendelethez&amp;12
Mór Városi Önkormányzat 2008. évi költségvetésének előirányzat-felhasználási ütemterve&amp;R&amp;"Arial,Normál"&amp;10
 14. sz. melléklet</oddHeader>
    <oddFooter>&amp;L&amp;"Arial,Normál"&amp;D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64"/>
  <sheetViews>
    <sheetView view="pageBreakPreview" zoomScaleSheetLayoutView="100" workbookViewId="0" topLeftCell="B1">
      <pane ySplit="7" topLeftCell="A787" activePane="bottomLeft" state="frozen"/>
      <selection pane="topLeft" activeCell="A1" sqref="A1"/>
      <selection pane="bottomLeft" activeCell="A2" sqref="A2:G2"/>
    </sheetView>
  </sheetViews>
  <sheetFormatPr defaultColWidth="9.140625" defaultRowHeight="15"/>
  <cols>
    <col min="1" max="3" width="3.7109375" style="226" customWidth="1"/>
    <col min="4" max="4" width="4.28125" style="226" customWidth="1"/>
    <col min="5" max="5" width="4.7109375" style="226" customWidth="1"/>
    <col min="6" max="6" width="80.7109375" style="226" customWidth="1"/>
    <col min="7" max="7" width="15.421875" style="226" customWidth="1"/>
    <col min="8" max="8" width="15.421875" style="124" customWidth="1"/>
    <col min="9" max="9" width="15.421875" style="0" hidden="1" customWidth="1"/>
    <col min="10" max="10" width="16.140625" style="0" hidden="1" customWidth="1"/>
    <col min="11" max="11" width="15.421875" style="0" hidden="1" customWidth="1"/>
  </cols>
  <sheetData>
    <row r="1" spans="9:11" ht="12.75">
      <c r="I1" s="226"/>
      <c r="J1" s="226"/>
      <c r="K1" s="226"/>
    </row>
    <row r="2" spans="1:11" ht="15.75">
      <c r="A2" s="709"/>
      <c r="B2" s="709"/>
      <c r="C2" s="709"/>
      <c r="D2" s="709"/>
      <c r="E2" s="709"/>
      <c r="F2" s="709"/>
      <c r="G2" s="709"/>
      <c r="H2" s="108"/>
      <c r="I2" s="101"/>
      <c r="J2" s="101"/>
      <c r="K2" s="101"/>
    </row>
    <row r="3" spans="1:11" ht="15.75">
      <c r="A3" s="709"/>
      <c r="B3" s="709"/>
      <c r="C3" s="709"/>
      <c r="D3" s="709"/>
      <c r="E3" s="709"/>
      <c r="F3" s="709"/>
      <c r="G3" s="709"/>
      <c r="H3" s="398" t="s">
        <v>402</v>
      </c>
      <c r="I3" s="112"/>
      <c r="K3" s="112" t="s">
        <v>402</v>
      </c>
    </row>
    <row r="4" spans="1:11" ht="16.5" thickBot="1">
      <c r="A4" s="111"/>
      <c r="B4" s="111"/>
      <c r="C4" s="111"/>
      <c r="D4" s="111"/>
      <c r="E4" s="111"/>
      <c r="F4" s="111"/>
      <c r="G4" s="112"/>
      <c r="H4" s="251" t="s">
        <v>167</v>
      </c>
      <c r="I4" s="227"/>
      <c r="K4" s="227" t="s">
        <v>167</v>
      </c>
    </row>
    <row r="5" spans="1:11" ht="15">
      <c r="A5" s="710" t="s">
        <v>168</v>
      </c>
      <c r="B5" s="711"/>
      <c r="C5" s="711"/>
      <c r="D5" s="711"/>
      <c r="E5" s="711"/>
      <c r="F5" s="711"/>
      <c r="G5" s="252" t="s">
        <v>1</v>
      </c>
      <c r="H5" s="356" t="s">
        <v>1</v>
      </c>
      <c r="I5" s="331" t="s">
        <v>445</v>
      </c>
      <c r="J5" s="248"/>
      <c r="K5" s="98" t="s">
        <v>453</v>
      </c>
    </row>
    <row r="6" spans="1:11" ht="15">
      <c r="A6" s="713"/>
      <c r="B6" s="714"/>
      <c r="C6" s="714"/>
      <c r="D6" s="714"/>
      <c r="E6" s="714"/>
      <c r="F6" s="714"/>
      <c r="G6" s="253" t="s">
        <v>2</v>
      </c>
      <c r="H6" s="357" t="s">
        <v>403</v>
      </c>
      <c r="I6" s="332" t="s">
        <v>446</v>
      </c>
      <c r="J6" s="249" t="s">
        <v>422</v>
      </c>
      <c r="K6" s="317" t="s">
        <v>454</v>
      </c>
    </row>
    <row r="7" spans="1:11" ht="15.75" thickBot="1">
      <c r="A7" s="716" t="s">
        <v>169</v>
      </c>
      <c r="B7" s="717"/>
      <c r="C7" s="717"/>
      <c r="D7" s="717"/>
      <c r="E7" s="717"/>
      <c r="F7" s="717"/>
      <c r="G7" s="254" t="s">
        <v>3</v>
      </c>
      <c r="H7" s="358" t="s">
        <v>3</v>
      </c>
      <c r="I7" s="333" t="s">
        <v>420</v>
      </c>
      <c r="J7" s="250"/>
      <c r="K7" s="99" t="s">
        <v>420</v>
      </c>
    </row>
    <row r="8" spans="1:11" ht="15.75" thickBot="1">
      <c r="A8" s="113" t="s">
        <v>124</v>
      </c>
      <c r="B8" s="114" t="s">
        <v>4</v>
      </c>
      <c r="C8" s="115"/>
      <c r="D8" s="115"/>
      <c r="E8" s="115"/>
      <c r="F8" s="115"/>
      <c r="G8" s="255"/>
      <c r="H8" s="228"/>
      <c r="I8" s="272"/>
      <c r="J8" s="228"/>
      <c r="K8" s="272"/>
    </row>
    <row r="9" spans="1:11" ht="15.75" thickBot="1">
      <c r="A9" s="116"/>
      <c r="B9" s="117" t="s">
        <v>170</v>
      </c>
      <c r="C9" s="118"/>
      <c r="D9" s="118"/>
      <c r="E9" s="118"/>
      <c r="F9" s="118"/>
      <c r="G9" s="318">
        <f>SUM(G10+G13)</f>
        <v>40902</v>
      </c>
      <c r="H9" s="359">
        <f>SUM(H10)</f>
        <v>45242</v>
      </c>
      <c r="I9" s="143">
        <f>SUM(I10)</f>
        <v>24668</v>
      </c>
      <c r="J9" s="294">
        <f>I9/H9*100</f>
        <v>54.52455682772644</v>
      </c>
      <c r="K9" s="143">
        <f>SUM(K10)</f>
        <v>0</v>
      </c>
    </row>
    <row r="10" spans="1:11" ht="15">
      <c r="A10" s="119"/>
      <c r="B10" s="120"/>
      <c r="C10" s="121" t="s">
        <v>6</v>
      </c>
      <c r="D10" s="122" t="s">
        <v>171</v>
      </c>
      <c r="E10" s="122"/>
      <c r="F10" s="122"/>
      <c r="G10" s="319">
        <f>SUM(G11)</f>
        <v>40902</v>
      </c>
      <c r="H10" s="360">
        <f>SUM(H11)</f>
        <v>45242</v>
      </c>
      <c r="I10" s="150">
        <f>SUM(I11)</f>
        <v>24668</v>
      </c>
      <c r="J10" s="295">
        <f>I10/H10*100</f>
        <v>54.52455682772644</v>
      </c>
      <c r="K10" s="150">
        <f>SUM(K11)</f>
        <v>0</v>
      </c>
    </row>
    <row r="11" spans="1:11" ht="15">
      <c r="A11" s="123"/>
      <c r="B11" s="124"/>
      <c r="C11" s="124"/>
      <c r="D11" s="125" t="s">
        <v>12</v>
      </c>
      <c r="E11" s="126" t="s">
        <v>172</v>
      </c>
      <c r="F11" s="126"/>
      <c r="G11" s="258">
        <v>40902</v>
      </c>
      <c r="H11" s="361">
        <v>45242</v>
      </c>
      <c r="I11" s="137">
        <v>24668</v>
      </c>
      <c r="J11" s="296">
        <f>I11/H11*100</f>
        <v>54.52455682772644</v>
      </c>
      <c r="K11" s="137"/>
    </row>
    <row r="12" spans="1:11" ht="15">
      <c r="A12" s="123"/>
      <c r="B12" s="124"/>
      <c r="C12" s="124"/>
      <c r="D12" s="125"/>
      <c r="E12" s="127"/>
      <c r="F12" s="127"/>
      <c r="G12" s="258"/>
      <c r="H12" s="362"/>
      <c r="I12" s="150"/>
      <c r="J12" s="295"/>
      <c r="K12" s="150"/>
    </row>
    <row r="13" spans="1:11" ht="15">
      <c r="A13" s="119"/>
      <c r="B13" s="120"/>
      <c r="C13" s="121" t="s">
        <v>16</v>
      </c>
      <c r="D13" s="122" t="s">
        <v>173</v>
      </c>
      <c r="E13" s="122"/>
      <c r="F13" s="122"/>
      <c r="G13" s="259">
        <f>SUM(G14)</f>
        <v>0</v>
      </c>
      <c r="H13" s="362">
        <v>0</v>
      </c>
      <c r="I13" s="150"/>
      <c r="J13" s="295"/>
      <c r="K13" s="150"/>
    </row>
    <row r="14" spans="1:11" ht="15">
      <c r="A14" s="123"/>
      <c r="B14" s="124"/>
      <c r="C14" s="124"/>
      <c r="D14" s="128" t="s">
        <v>174</v>
      </c>
      <c r="E14" s="127" t="s">
        <v>175</v>
      </c>
      <c r="F14" s="127"/>
      <c r="G14" s="258"/>
      <c r="H14" s="363"/>
      <c r="I14" s="148"/>
      <c r="J14" s="296"/>
      <c r="K14" s="148"/>
    </row>
    <row r="15" spans="1:11" ht="15">
      <c r="A15" s="123"/>
      <c r="B15" s="124"/>
      <c r="C15" s="124"/>
      <c r="D15" s="128"/>
      <c r="E15" s="129"/>
      <c r="F15" s="130"/>
      <c r="G15" s="258"/>
      <c r="H15" s="363"/>
      <c r="I15" s="148"/>
      <c r="J15" s="296"/>
      <c r="K15" s="148"/>
    </row>
    <row r="16" spans="1:11" ht="15.75" thickBot="1">
      <c r="A16" s="123"/>
      <c r="B16" s="124"/>
      <c r="C16" s="124"/>
      <c r="D16" s="128"/>
      <c r="E16" s="124"/>
      <c r="F16" s="124"/>
      <c r="G16" s="260"/>
      <c r="H16" s="364"/>
      <c r="I16" s="169"/>
      <c r="J16" s="297"/>
      <c r="K16" s="169"/>
    </row>
    <row r="17" spans="1:11" ht="15.75" thickBot="1">
      <c r="A17" s="116"/>
      <c r="B17" s="117" t="s">
        <v>176</v>
      </c>
      <c r="C17" s="118"/>
      <c r="D17" s="118"/>
      <c r="E17" s="118"/>
      <c r="F17" s="118"/>
      <c r="G17" s="318">
        <f>SUM(G18+G21)</f>
        <v>303879</v>
      </c>
      <c r="H17" s="359">
        <f>SUM(H18,H21)</f>
        <v>442557</v>
      </c>
      <c r="I17" s="143">
        <f>SUM(I18,I21)</f>
        <v>211953</v>
      </c>
      <c r="J17" s="294">
        <f>I17/H17*100</f>
        <v>47.892813807035026</v>
      </c>
      <c r="K17" s="143">
        <f>SUM(K18,K21)</f>
        <v>0</v>
      </c>
    </row>
    <row r="18" spans="1:11" ht="15">
      <c r="A18" s="131"/>
      <c r="B18" s="132"/>
      <c r="C18" s="133" t="s">
        <v>6</v>
      </c>
      <c r="D18" s="134" t="s">
        <v>171</v>
      </c>
      <c r="E18" s="134"/>
      <c r="F18" s="134"/>
      <c r="G18" s="320">
        <f>SUM(G19)</f>
        <v>49986</v>
      </c>
      <c r="H18" s="360">
        <f>SUM(H19)</f>
        <v>42986</v>
      </c>
      <c r="I18" s="150">
        <f>SUM(I19)</f>
        <v>15998</v>
      </c>
      <c r="J18" s="295">
        <f>I18/H18*100</f>
        <v>37.21676825012795</v>
      </c>
      <c r="K18" s="150">
        <f>SUM(K19)</f>
        <v>0</v>
      </c>
    </row>
    <row r="19" spans="1:11" ht="15">
      <c r="A19" s="123"/>
      <c r="B19" s="124"/>
      <c r="C19" s="124"/>
      <c r="D19" s="125" t="s">
        <v>12</v>
      </c>
      <c r="E19" s="126" t="s">
        <v>172</v>
      </c>
      <c r="F19" s="126"/>
      <c r="G19" s="258">
        <v>49986</v>
      </c>
      <c r="H19" s="361">
        <v>42986</v>
      </c>
      <c r="I19" s="137">
        <v>15998</v>
      </c>
      <c r="J19" s="296">
        <f aca="true" t="shared" si="0" ref="J19:J40">I19/H19*100</f>
        <v>37.21676825012795</v>
      </c>
      <c r="K19" s="137"/>
    </row>
    <row r="20" spans="1:11" ht="15">
      <c r="A20" s="123"/>
      <c r="B20" s="124"/>
      <c r="C20" s="124"/>
      <c r="D20" s="124"/>
      <c r="E20" s="124"/>
      <c r="F20" s="124"/>
      <c r="G20" s="258"/>
      <c r="H20" s="362"/>
      <c r="I20" s="150"/>
      <c r="J20" s="295"/>
      <c r="K20" s="150"/>
    </row>
    <row r="21" spans="1:11" ht="15">
      <c r="A21" s="123"/>
      <c r="B21" s="124"/>
      <c r="C21" s="121" t="s">
        <v>16</v>
      </c>
      <c r="D21" s="122" t="s">
        <v>173</v>
      </c>
      <c r="E21" s="127"/>
      <c r="F21" s="127"/>
      <c r="G21" s="321">
        <f>SUM(G22+G32)</f>
        <v>253893</v>
      </c>
      <c r="H21" s="360">
        <f>SUM(H22,H32,H39)</f>
        <v>399571</v>
      </c>
      <c r="I21" s="150">
        <f>SUM(I22,I32,I39)</f>
        <v>195955</v>
      </c>
      <c r="J21" s="295">
        <f t="shared" si="0"/>
        <v>49.04134684449072</v>
      </c>
      <c r="K21" s="150">
        <f>SUM(K22,K32,K39)</f>
        <v>0</v>
      </c>
    </row>
    <row r="22" spans="1:11" ht="15">
      <c r="A22" s="123"/>
      <c r="B22" s="124"/>
      <c r="C22" s="124"/>
      <c r="D22" s="128" t="s">
        <v>174</v>
      </c>
      <c r="E22" s="126" t="s">
        <v>175</v>
      </c>
      <c r="F22" s="126"/>
      <c r="G22" s="322">
        <f>SUM(G23:G29)</f>
        <v>208793</v>
      </c>
      <c r="H22" s="365">
        <f>SUM(H23:H31)</f>
        <v>241588</v>
      </c>
      <c r="I22" s="137">
        <f>SUM(I23:I30)</f>
        <v>167086</v>
      </c>
      <c r="J22" s="296">
        <f t="shared" si="0"/>
        <v>69.16154775899466</v>
      </c>
      <c r="K22" s="137">
        <f>SUM(K23:K30)</f>
        <v>0</v>
      </c>
    </row>
    <row r="23" spans="1:11" ht="15">
      <c r="A23" s="123"/>
      <c r="B23" s="124"/>
      <c r="C23" s="124"/>
      <c r="D23" s="124"/>
      <c r="E23" s="135" t="s">
        <v>161</v>
      </c>
      <c r="F23" s="136" t="s">
        <v>177</v>
      </c>
      <c r="G23" s="258">
        <v>130</v>
      </c>
      <c r="H23" s="366">
        <v>130</v>
      </c>
      <c r="I23" s="162">
        <v>130</v>
      </c>
      <c r="J23" s="298">
        <f t="shared" si="0"/>
        <v>100</v>
      </c>
      <c r="K23" s="162"/>
    </row>
    <row r="24" spans="1:11" ht="15">
      <c r="A24" s="123"/>
      <c r="B24" s="124"/>
      <c r="C24" s="124"/>
      <c r="D24" s="124"/>
      <c r="E24" s="135" t="s">
        <v>161</v>
      </c>
      <c r="F24" s="136" t="s">
        <v>178</v>
      </c>
      <c r="G24" s="258">
        <v>675</v>
      </c>
      <c r="H24" s="366">
        <v>675</v>
      </c>
      <c r="I24" s="162">
        <v>0</v>
      </c>
      <c r="J24" s="298">
        <f t="shared" si="0"/>
        <v>0</v>
      </c>
      <c r="K24" s="162"/>
    </row>
    <row r="25" spans="1:11" ht="15">
      <c r="A25" s="123"/>
      <c r="B25" s="124"/>
      <c r="C25" s="124"/>
      <c r="D25" s="124"/>
      <c r="E25" s="135" t="s">
        <v>161</v>
      </c>
      <c r="F25" s="136" t="s">
        <v>179</v>
      </c>
      <c r="G25" s="258">
        <v>830</v>
      </c>
      <c r="H25" s="366">
        <v>830</v>
      </c>
      <c r="I25" s="162">
        <v>830</v>
      </c>
      <c r="J25" s="298">
        <f t="shared" si="0"/>
        <v>100</v>
      </c>
      <c r="K25" s="162"/>
    </row>
    <row r="26" spans="1:11" ht="15">
      <c r="A26" s="123"/>
      <c r="B26" s="124"/>
      <c r="C26" s="124"/>
      <c r="D26" s="124"/>
      <c r="E26" s="135" t="s">
        <v>161</v>
      </c>
      <c r="F26" s="136" t="s">
        <v>180</v>
      </c>
      <c r="G26" s="258">
        <v>5000</v>
      </c>
      <c r="H26" s="366">
        <v>5000</v>
      </c>
      <c r="I26" s="162">
        <v>320</v>
      </c>
      <c r="J26" s="298">
        <f t="shared" si="0"/>
        <v>6.4</v>
      </c>
      <c r="K26" s="162"/>
    </row>
    <row r="27" spans="1:11" ht="25.5">
      <c r="A27" s="123"/>
      <c r="B27" s="124"/>
      <c r="C27" s="124"/>
      <c r="D27" s="124"/>
      <c r="E27" s="30" t="s">
        <v>161</v>
      </c>
      <c r="F27" s="229" t="s">
        <v>437</v>
      </c>
      <c r="G27" s="258">
        <v>12908</v>
      </c>
      <c r="H27" s="366">
        <v>10908</v>
      </c>
      <c r="I27" s="162">
        <v>9474</v>
      </c>
      <c r="J27" s="298">
        <f t="shared" si="0"/>
        <v>86.85368536853684</v>
      </c>
      <c r="K27" s="162"/>
    </row>
    <row r="28" spans="1:11" ht="15">
      <c r="A28" s="123"/>
      <c r="B28" s="124"/>
      <c r="C28" s="124"/>
      <c r="D28" s="124"/>
      <c r="E28" s="54" t="s">
        <v>161</v>
      </c>
      <c r="F28" s="229" t="s">
        <v>181</v>
      </c>
      <c r="G28" s="258">
        <v>134200</v>
      </c>
      <c r="H28" s="366">
        <v>163801</v>
      </c>
      <c r="I28" s="162">
        <v>143999</v>
      </c>
      <c r="J28" s="298">
        <f t="shared" si="0"/>
        <v>87.91094071464765</v>
      </c>
      <c r="K28" s="162"/>
    </row>
    <row r="29" spans="1:11" ht="15">
      <c r="A29" s="123"/>
      <c r="B29" s="124"/>
      <c r="C29" s="124"/>
      <c r="D29" s="124"/>
      <c r="E29" s="54" t="s">
        <v>161</v>
      </c>
      <c r="F29" s="229" t="s">
        <v>182</v>
      </c>
      <c r="G29" s="258">
        <v>55050</v>
      </c>
      <c r="H29" s="366">
        <v>55050</v>
      </c>
      <c r="I29" s="162">
        <v>12333</v>
      </c>
      <c r="J29" s="298">
        <f t="shared" si="0"/>
        <v>22.40326975476839</v>
      </c>
      <c r="K29" s="162"/>
    </row>
    <row r="30" spans="1:11" ht="15">
      <c r="A30" s="123"/>
      <c r="B30" s="124"/>
      <c r="C30" s="124"/>
      <c r="D30" s="124"/>
      <c r="E30" s="54" t="s">
        <v>161</v>
      </c>
      <c r="F30" s="229" t="s">
        <v>183</v>
      </c>
      <c r="G30" s="258"/>
      <c r="H30" s="366">
        <v>3414</v>
      </c>
      <c r="I30" s="162">
        <v>0</v>
      </c>
      <c r="J30" s="298">
        <f t="shared" si="0"/>
        <v>0</v>
      </c>
      <c r="K30" s="162"/>
    </row>
    <row r="31" spans="1:11" ht="15">
      <c r="A31" s="123"/>
      <c r="B31" s="124"/>
      <c r="C31" s="124"/>
      <c r="D31" s="124"/>
      <c r="E31" s="54" t="s">
        <v>161</v>
      </c>
      <c r="F31" s="229" t="s">
        <v>486</v>
      </c>
      <c r="G31" s="322"/>
      <c r="H31" s="391">
        <v>1780</v>
      </c>
      <c r="I31" s="162"/>
      <c r="J31" s="298"/>
      <c r="K31" s="162"/>
    </row>
    <row r="32" spans="1:11" ht="15">
      <c r="A32" s="123"/>
      <c r="B32" s="124"/>
      <c r="C32" s="124"/>
      <c r="D32" s="128" t="s">
        <v>26</v>
      </c>
      <c r="E32" s="127" t="s">
        <v>184</v>
      </c>
      <c r="F32" s="230"/>
      <c r="G32" s="322">
        <f>SUM(G33:G34)</f>
        <v>45100</v>
      </c>
      <c r="H32" s="365">
        <f>SUM(H33:H37)</f>
        <v>146758</v>
      </c>
      <c r="I32" s="137">
        <f>SUM(I33:I35)</f>
        <v>28384</v>
      </c>
      <c r="J32" s="296">
        <f t="shared" si="0"/>
        <v>19.340683301762084</v>
      </c>
      <c r="K32" s="137">
        <f>SUM(K33:K35)</f>
        <v>0</v>
      </c>
    </row>
    <row r="33" spans="1:11" ht="15">
      <c r="A33" s="123"/>
      <c r="B33" s="124"/>
      <c r="C33" s="124"/>
      <c r="D33" s="124"/>
      <c r="E33" s="30" t="s">
        <v>161</v>
      </c>
      <c r="F33" s="231" t="s">
        <v>503</v>
      </c>
      <c r="G33" s="260">
        <v>11800</v>
      </c>
      <c r="H33" s="366">
        <v>11315</v>
      </c>
      <c r="I33" s="162">
        <v>10444</v>
      </c>
      <c r="J33" s="298">
        <f t="shared" si="0"/>
        <v>92.30225364560319</v>
      </c>
      <c r="K33" s="162"/>
    </row>
    <row r="34" spans="1:11" ht="15">
      <c r="A34" s="123"/>
      <c r="B34" s="124"/>
      <c r="C34" s="124"/>
      <c r="D34" s="124"/>
      <c r="E34" s="30" t="s">
        <v>161</v>
      </c>
      <c r="F34" s="231" t="s">
        <v>185</v>
      </c>
      <c r="G34" s="260">
        <v>33300</v>
      </c>
      <c r="H34" s="366">
        <v>63300</v>
      </c>
      <c r="I34" s="162">
        <v>17940</v>
      </c>
      <c r="J34" s="298">
        <f t="shared" si="0"/>
        <v>28.34123222748815</v>
      </c>
      <c r="K34" s="162"/>
    </row>
    <row r="35" spans="1:11" ht="15">
      <c r="A35" s="123"/>
      <c r="B35" s="124"/>
      <c r="C35" s="124"/>
      <c r="D35" s="124"/>
      <c r="E35" s="30" t="s">
        <v>161</v>
      </c>
      <c r="F35" s="231" t="s">
        <v>186</v>
      </c>
      <c r="G35" s="260"/>
      <c r="H35" s="366">
        <v>62943</v>
      </c>
      <c r="I35" s="162"/>
      <c r="J35" s="298">
        <f t="shared" si="0"/>
        <v>0</v>
      </c>
      <c r="K35" s="162"/>
    </row>
    <row r="36" spans="1:11" ht="15">
      <c r="A36" s="123"/>
      <c r="B36" s="124"/>
      <c r="C36" s="124"/>
      <c r="D36" s="124"/>
      <c r="E36" s="30" t="s">
        <v>161</v>
      </c>
      <c r="F36" s="231" t="s">
        <v>487</v>
      </c>
      <c r="G36" s="260"/>
      <c r="H36" s="366">
        <v>6700</v>
      </c>
      <c r="I36" s="162"/>
      <c r="J36" s="298">
        <f t="shared" si="0"/>
        <v>0</v>
      </c>
      <c r="K36" s="162"/>
    </row>
    <row r="37" spans="1:11" ht="15">
      <c r="A37" s="123"/>
      <c r="B37" s="124"/>
      <c r="C37" s="124"/>
      <c r="D37" s="124"/>
      <c r="E37" s="30" t="s">
        <v>161</v>
      </c>
      <c r="F37" s="231" t="s">
        <v>504</v>
      </c>
      <c r="G37" s="260"/>
      <c r="H37" s="366">
        <v>2500</v>
      </c>
      <c r="I37" s="162"/>
      <c r="J37" s="298">
        <f t="shared" si="0"/>
        <v>0</v>
      </c>
      <c r="K37" s="162"/>
    </row>
    <row r="38" spans="1:11" ht="15">
      <c r="A38" s="123"/>
      <c r="B38" s="124"/>
      <c r="C38" s="124"/>
      <c r="D38" s="124"/>
      <c r="E38" s="54"/>
      <c r="F38" s="232"/>
      <c r="G38" s="260"/>
      <c r="H38" s="366"/>
      <c r="I38" s="162"/>
      <c r="J38" s="298"/>
      <c r="K38" s="162"/>
    </row>
    <row r="39" spans="1:11" ht="15">
      <c r="A39" s="123"/>
      <c r="B39" s="124"/>
      <c r="C39" s="124"/>
      <c r="D39" s="128" t="s">
        <v>36</v>
      </c>
      <c r="E39" s="139" t="s">
        <v>187</v>
      </c>
      <c r="F39" s="231"/>
      <c r="G39" s="322"/>
      <c r="H39" s="365">
        <f>SUM(H40:H41)</f>
        <v>11225</v>
      </c>
      <c r="I39" s="137">
        <f>SUM(I40)</f>
        <v>485</v>
      </c>
      <c r="J39" s="296">
        <f t="shared" si="0"/>
        <v>4.320712694877506</v>
      </c>
      <c r="K39" s="137">
        <f>SUM(K40)</f>
        <v>0</v>
      </c>
    </row>
    <row r="40" spans="1:11" ht="15">
      <c r="A40" s="123"/>
      <c r="B40" s="124"/>
      <c r="C40" s="124"/>
      <c r="D40" s="128"/>
      <c r="E40" s="54" t="s">
        <v>161</v>
      </c>
      <c r="F40" s="231" t="s">
        <v>188</v>
      </c>
      <c r="G40" s="258"/>
      <c r="H40" s="366">
        <v>485</v>
      </c>
      <c r="I40" s="162">
        <v>485</v>
      </c>
      <c r="J40" s="298">
        <f t="shared" si="0"/>
        <v>100</v>
      </c>
      <c r="K40" s="162"/>
    </row>
    <row r="41" spans="1:11" ht="15">
      <c r="A41" s="123"/>
      <c r="B41" s="124"/>
      <c r="C41" s="124"/>
      <c r="D41" s="128"/>
      <c r="E41" s="54" t="s">
        <v>161</v>
      </c>
      <c r="F41" s="231" t="s">
        <v>488</v>
      </c>
      <c r="G41" s="258"/>
      <c r="H41" s="366">
        <v>10740</v>
      </c>
      <c r="I41" s="392"/>
      <c r="J41" s="393"/>
      <c r="K41" s="392"/>
    </row>
    <row r="42" spans="1:11" ht="15.75" thickBot="1">
      <c r="A42" s="140"/>
      <c r="B42" s="141"/>
      <c r="C42" s="141"/>
      <c r="D42" s="141"/>
      <c r="E42" s="142"/>
      <c r="F42" s="233"/>
      <c r="G42" s="261"/>
      <c r="H42" s="367"/>
      <c r="I42" s="174"/>
      <c r="J42" s="299"/>
      <c r="K42" s="174"/>
    </row>
    <row r="43" spans="1:11" ht="15.75" thickBot="1">
      <c r="A43" s="116"/>
      <c r="B43" s="117" t="s">
        <v>189</v>
      </c>
      <c r="C43" s="118"/>
      <c r="D43" s="118"/>
      <c r="E43" s="116"/>
      <c r="F43" s="234"/>
      <c r="G43" s="318">
        <f>SUM(G44+G50)</f>
        <v>173431</v>
      </c>
      <c r="H43" s="359">
        <f>SUM(H44,H50)</f>
        <v>206231</v>
      </c>
      <c r="I43" s="143">
        <f>SUM(I44,I50)</f>
        <v>93976</v>
      </c>
      <c r="J43" s="294">
        <f>I43/H43*100</f>
        <v>45.56831902090374</v>
      </c>
      <c r="K43" s="143">
        <f>SUM(K44,K50)</f>
        <v>0</v>
      </c>
    </row>
    <row r="44" spans="1:11" ht="15">
      <c r="A44" s="144"/>
      <c r="B44" s="145"/>
      <c r="C44" s="133" t="s">
        <v>6</v>
      </c>
      <c r="D44" s="134" t="s">
        <v>171</v>
      </c>
      <c r="E44" s="146"/>
      <c r="F44" s="146"/>
      <c r="G44" s="320">
        <f>SUM(G45+G46+G47+G48)</f>
        <v>31126</v>
      </c>
      <c r="H44" s="360">
        <f>SUM(H45:H47)</f>
        <v>38166</v>
      </c>
      <c r="I44" s="150">
        <f>SUM(I45:I47)</f>
        <v>25978</v>
      </c>
      <c r="J44" s="295">
        <f>I44/H44*100</f>
        <v>68.06581774354137</v>
      </c>
      <c r="K44" s="150">
        <f>SUM(K45:K47)</f>
        <v>0</v>
      </c>
    </row>
    <row r="45" spans="1:11" ht="15">
      <c r="A45" s="123"/>
      <c r="B45" s="124"/>
      <c r="C45" s="124"/>
      <c r="D45" s="128" t="s">
        <v>119</v>
      </c>
      <c r="E45" s="127" t="s">
        <v>190</v>
      </c>
      <c r="F45" s="127"/>
      <c r="G45" s="258">
        <v>0</v>
      </c>
      <c r="H45" s="361"/>
      <c r="I45" s="137"/>
      <c r="J45" s="296"/>
      <c r="K45" s="137"/>
    </row>
    <row r="46" spans="1:11" ht="15">
      <c r="A46" s="123"/>
      <c r="B46" s="124"/>
      <c r="C46" s="124"/>
      <c r="D46" s="128" t="s">
        <v>10</v>
      </c>
      <c r="E46" s="126" t="s">
        <v>191</v>
      </c>
      <c r="F46" s="126"/>
      <c r="G46" s="258">
        <v>0</v>
      </c>
      <c r="H46" s="361"/>
      <c r="I46" s="137"/>
      <c r="J46" s="296"/>
      <c r="K46" s="137"/>
    </row>
    <row r="47" spans="1:11" ht="15">
      <c r="A47" s="123"/>
      <c r="B47" s="124"/>
      <c r="C47" s="124"/>
      <c r="D47" s="128" t="s">
        <v>12</v>
      </c>
      <c r="E47" s="127" t="s">
        <v>172</v>
      </c>
      <c r="F47" s="127"/>
      <c r="G47" s="258">
        <v>31126</v>
      </c>
      <c r="H47" s="361">
        <v>38166</v>
      </c>
      <c r="I47" s="137">
        <v>25978</v>
      </c>
      <c r="J47" s="296">
        <f aca="true" t="shared" si="1" ref="J47:J69">I47/H47*100</f>
        <v>68.06581774354137</v>
      </c>
      <c r="K47" s="137"/>
    </row>
    <row r="48" spans="1:11" ht="15">
      <c r="A48" s="123"/>
      <c r="B48" s="124"/>
      <c r="C48" s="124"/>
      <c r="D48" s="128" t="s">
        <v>14</v>
      </c>
      <c r="E48" s="127" t="s">
        <v>192</v>
      </c>
      <c r="F48" s="127"/>
      <c r="G48" s="258"/>
      <c r="H48" s="361"/>
      <c r="I48" s="137"/>
      <c r="J48" s="296"/>
      <c r="K48" s="137"/>
    </row>
    <row r="49" spans="1:11" ht="15">
      <c r="A49" s="123"/>
      <c r="B49" s="124"/>
      <c r="C49" s="124"/>
      <c r="D49" s="124"/>
      <c r="E49" s="124"/>
      <c r="F49" s="124"/>
      <c r="G49" s="258"/>
      <c r="H49" s="361"/>
      <c r="I49" s="137"/>
      <c r="J49" s="296"/>
      <c r="K49" s="137"/>
    </row>
    <row r="50" spans="1:11" ht="15">
      <c r="A50" s="123"/>
      <c r="B50" s="124"/>
      <c r="C50" s="121" t="s">
        <v>16</v>
      </c>
      <c r="D50" s="122" t="s">
        <v>173</v>
      </c>
      <c r="E50" s="127"/>
      <c r="F50" s="127"/>
      <c r="G50" s="321">
        <f>SUM(G51+G57+G71)</f>
        <v>142305</v>
      </c>
      <c r="H50" s="360">
        <f>SUM(H51,H57,H71)</f>
        <v>168065</v>
      </c>
      <c r="I50" s="150">
        <f>SUM(I51,I57,I71)</f>
        <v>67998</v>
      </c>
      <c r="J50" s="295">
        <f t="shared" si="1"/>
        <v>40.45934608633564</v>
      </c>
      <c r="K50" s="150">
        <f>SUM(K51,K57,K71)</f>
        <v>0</v>
      </c>
    </row>
    <row r="51" spans="1:11" ht="15">
      <c r="A51" s="123"/>
      <c r="B51" s="124"/>
      <c r="C51" s="124"/>
      <c r="D51" s="128" t="s">
        <v>174</v>
      </c>
      <c r="E51" s="126" t="s">
        <v>193</v>
      </c>
      <c r="F51" s="126"/>
      <c r="G51" s="322">
        <f>SUM(G52:G54)</f>
        <v>83960</v>
      </c>
      <c r="H51" s="365">
        <f>SUM(H52:H55)</f>
        <v>99403</v>
      </c>
      <c r="I51" s="137">
        <f>SUM(I52:I55)</f>
        <v>23518</v>
      </c>
      <c r="J51" s="296">
        <f t="shared" si="1"/>
        <v>23.659245696809954</v>
      </c>
      <c r="K51" s="137">
        <f>SUM(K52:K55)</f>
        <v>0</v>
      </c>
    </row>
    <row r="52" spans="1:11" ht="15">
      <c r="A52" s="123"/>
      <c r="B52" s="124"/>
      <c r="C52" s="124"/>
      <c r="D52" s="124"/>
      <c r="E52" s="151" t="s">
        <v>161</v>
      </c>
      <c r="F52" s="126" t="s">
        <v>194</v>
      </c>
      <c r="G52" s="258">
        <v>960</v>
      </c>
      <c r="H52" s="361">
        <v>14015</v>
      </c>
      <c r="I52" s="137">
        <v>5520</v>
      </c>
      <c r="J52" s="296">
        <f t="shared" si="1"/>
        <v>39.3863717445594</v>
      </c>
      <c r="K52" s="137"/>
    </row>
    <row r="53" spans="1:11" ht="15">
      <c r="A53" s="123"/>
      <c r="B53" s="124"/>
      <c r="C53" s="124"/>
      <c r="D53" s="124"/>
      <c r="E53" s="151" t="s">
        <v>161</v>
      </c>
      <c r="F53" s="203" t="s">
        <v>195</v>
      </c>
      <c r="G53" s="258">
        <v>4000</v>
      </c>
      <c r="H53" s="361">
        <v>4000</v>
      </c>
      <c r="I53" s="137">
        <v>876</v>
      </c>
      <c r="J53" s="296">
        <f t="shared" si="1"/>
        <v>21.9</v>
      </c>
      <c r="K53" s="137"/>
    </row>
    <row r="54" spans="1:11" ht="15">
      <c r="A54" s="123"/>
      <c r="B54" s="124"/>
      <c r="C54" s="124"/>
      <c r="D54" s="124"/>
      <c r="E54" s="152" t="s">
        <v>161</v>
      </c>
      <c r="F54" s="203" t="s">
        <v>196</v>
      </c>
      <c r="G54" s="258">
        <v>79000</v>
      </c>
      <c r="H54" s="361">
        <v>79000</v>
      </c>
      <c r="I54" s="137">
        <v>17122</v>
      </c>
      <c r="J54" s="296">
        <f t="shared" si="1"/>
        <v>21.673417721518987</v>
      </c>
      <c r="K54" s="137"/>
    </row>
    <row r="55" spans="1:11" ht="15">
      <c r="A55" s="123"/>
      <c r="B55" s="124"/>
      <c r="C55" s="124"/>
      <c r="D55" s="124"/>
      <c r="E55" s="152" t="s">
        <v>161</v>
      </c>
      <c r="F55" s="203" t="s">
        <v>197</v>
      </c>
      <c r="G55" s="258"/>
      <c r="H55" s="361">
        <v>2388</v>
      </c>
      <c r="I55" s="137">
        <v>0</v>
      </c>
      <c r="J55" s="296">
        <f t="shared" si="1"/>
        <v>0</v>
      </c>
      <c r="K55" s="137"/>
    </row>
    <row r="56" spans="1:11" ht="15">
      <c r="A56" s="123"/>
      <c r="B56" s="124"/>
      <c r="C56" s="124"/>
      <c r="D56" s="124"/>
      <c r="E56" s="124"/>
      <c r="F56" s="124"/>
      <c r="G56" s="258"/>
      <c r="H56" s="361"/>
      <c r="I56" s="137"/>
      <c r="J56" s="296"/>
      <c r="K56" s="137"/>
    </row>
    <row r="57" spans="1:11" ht="15">
      <c r="A57" s="123"/>
      <c r="B57" s="124"/>
      <c r="C57" s="124"/>
      <c r="D57" s="128" t="s">
        <v>26</v>
      </c>
      <c r="E57" s="127" t="s">
        <v>184</v>
      </c>
      <c r="F57" s="235"/>
      <c r="G57" s="322">
        <f>SUM(G58:G68)</f>
        <v>58345</v>
      </c>
      <c r="H57" s="365">
        <f>SUM(H58:H69)</f>
        <v>68662</v>
      </c>
      <c r="I57" s="137">
        <f>SUM(I58:I69)</f>
        <v>44480</v>
      </c>
      <c r="J57" s="296">
        <f t="shared" si="1"/>
        <v>64.781101628266</v>
      </c>
      <c r="K57" s="137">
        <f>SUM(K58:K69)</f>
        <v>0</v>
      </c>
    </row>
    <row r="58" spans="1:11" ht="15">
      <c r="A58" s="123"/>
      <c r="B58" s="124"/>
      <c r="C58" s="124"/>
      <c r="D58" s="128"/>
      <c r="E58" s="129" t="s">
        <v>161</v>
      </c>
      <c r="F58" s="236" t="s">
        <v>198</v>
      </c>
      <c r="G58" s="258"/>
      <c r="H58" s="361"/>
      <c r="I58" s="137"/>
      <c r="J58" s="296"/>
      <c r="K58" s="137"/>
    </row>
    <row r="59" spans="1:11" ht="15">
      <c r="A59" s="123"/>
      <c r="B59" s="124"/>
      <c r="C59" s="124"/>
      <c r="D59" s="128"/>
      <c r="E59" s="129" t="s">
        <v>161</v>
      </c>
      <c r="F59" s="236" t="s">
        <v>199</v>
      </c>
      <c r="G59" s="258">
        <v>300</v>
      </c>
      <c r="H59" s="361">
        <v>300</v>
      </c>
      <c r="I59" s="137">
        <v>294</v>
      </c>
      <c r="J59" s="296">
        <f t="shared" si="1"/>
        <v>98</v>
      </c>
      <c r="K59" s="137"/>
    </row>
    <row r="60" spans="1:11" ht="15">
      <c r="A60" s="123"/>
      <c r="B60" s="124"/>
      <c r="C60" s="124"/>
      <c r="D60" s="124"/>
      <c r="E60" s="153" t="s">
        <v>161</v>
      </c>
      <c r="F60" s="237" t="s">
        <v>200</v>
      </c>
      <c r="G60" s="258">
        <v>480</v>
      </c>
      <c r="H60" s="361">
        <v>480</v>
      </c>
      <c r="I60" s="137">
        <v>0</v>
      </c>
      <c r="J60" s="296">
        <f t="shared" si="1"/>
        <v>0</v>
      </c>
      <c r="K60" s="137"/>
    </row>
    <row r="61" spans="1:11" ht="15">
      <c r="A61" s="123"/>
      <c r="B61" s="124"/>
      <c r="C61" s="124"/>
      <c r="D61" s="124"/>
      <c r="E61" s="153" t="s">
        <v>161</v>
      </c>
      <c r="F61" s="237" t="s">
        <v>201</v>
      </c>
      <c r="G61" s="258">
        <v>360</v>
      </c>
      <c r="H61" s="361">
        <v>360</v>
      </c>
      <c r="I61" s="137">
        <v>0</v>
      </c>
      <c r="J61" s="296">
        <f t="shared" si="1"/>
        <v>0</v>
      </c>
      <c r="K61" s="137"/>
    </row>
    <row r="62" spans="1:11" ht="15">
      <c r="A62" s="123"/>
      <c r="B62" s="124"/>
      <c r="C62" s="124"/>
      <c r="D62" s="124"/>
      <c r="E62" s="153" t="s">
        <v>161</v>
      </c>
      <c r="F62" s="237" t="s">
        <v>202</v>
      </c>
      <c r="G62" s="258">
        <v>480</v>
      </c>
      <c r="H62" s="361">
        <v>480</v>
      </c>
      <c r="I62" s="137">
        <v>0</v>
      </c>
      <c r="J62" s="296">
        <f t="shared" si="1"/>
        <v>0</v>
      </c>
      <c r="K62" s="137"/>
    </row>
    <row r="63" spans="1:11" ht="15">
      <c r="A63" s="123"/>
      <c r="B63" s="124"/>
      <c r="C63" s="124"/>
      <c r="D63" s="124"/>
      <c r="E63" s="153" t="s">
        <v>161</v>
      </c>
      <c r="F63" s="237" t="s">
        <v>203</v>
      </c>
      <c r="G63" s="258">
        <v>480</v>
      </c>
      <c r="H63" s="361">
        <v>480</v>
      </c>
      <c r="I63" s="137">
        <v>0</v>
      </c>
      <c r="J63" s="296">
        <f t="shared" si="1"/>
        <v>0</v>
      </c>
      <c r="K63" s="137"/>
    </row>
    <row r="64" spans="1:11" ht="15">
      <c r="A64" s="123"/>
      <c r="B64" s="124"/>
      <c r="C64" s="124"/>
      <c r="D64" s="124"/>
      <c r="E64" s="153" t="s">
        <v>161</v>
      </c>
      <c r="F64" s="237" t="s">
        <v>204</v>
      </c>
      <c r="G64" s="258">
        <v>780</v>
      </c>
      <c r="H64" s="361">
        <v>780</v>
      </c>
      <c r="I64" s="137">
        <v>0</v>
      </c>
      <c r="J64" s="296">
        <f t="shared" si="1"/>
        <v>0</v>
      </c>
      <c r="K64" s="137"/>
    </row>
    <row r="65" spans="1:11" ht="15">
      <c r="A65" s="123"/>
      <c r="B65" s="124"/>
      <c r="C65" s="124"/>
      <c r="D65" s="124"/>
      <c r="E65" s="153" t="s">
        <v>161</v>
      </c>
      <c r="F65" s="237" t="s">
        <v>505</v>
      </c>
      <c r="G65" s="258">
        <v>30000</v>
      </c>
      <c r="H65" s="361">
        <v>53163</v>
      </c>
      <c r="I65" s="137">
        <v>39897</v>
      </c>
      <c r="J65" s="296">
        <f t="shared" si="1"/>
        <v>75.04655493482309</v>
      </c>
      <c r="K65" s="137"/>
    </row>
    <row r="66" spans="1:11" ht="15">
      <c r="A66" s="123"/>
      <c r="B66" s="124"/>
      <c r="C66" s="124"/>
      <c r="D66" s="124"/>
      <c r="E66" s="153" t="s">
        <v>161</v>
      </c>
      <c r="F66" s="237" t="s">
        <v>435</v>
      </c>
      <c r="G66" s="258">
        <v>15000</v>
      </c>
      <c r="H66" s="361">
        <v>1705</v>
      </c>
      <c r="I66" s="137">
        <v>1705</v>
      </c>
      <c r="J66" s="296">
        <f t="shared" si="1"/>
        <v>100</v>
      </c>
      <c r="K66" s="137"/>
    </row>
    <row r="67" spans="1:11" ht="15">
      <c r="A67" s="123"/>
      <c r="B67" s="124"/>
      <c r="C67" s="124"/>
      <c r="D67" s="124"/>
      <c r="E67" s="153" t="s">
        <v>161</v>
      </c>
      <c r="F67" s="237" t="s">
        <v>205</v>
      </c>
      <c r="G67" s="258">
        <v>2065</v>
      </c>
      <c r="H67" s="361">
        <v>0</v>
      </c>
      <c r="I67" s="137">
        <v>0</v>
      </c>
      <c r="J67" s="296" t="e">
        <f t="shared" si="1"/>
        <v>#DIV/0!</v>
      </c>
      <c r="K67" s="137"/>
    </row>
    <row r="68" spans="1:11" ht="15">
      <c r="A68" s="123"/>
      <c r="B68" s="124"/>
      <c r="C68" s="124"/>
      <c r="D68" s="124"/>
      <c r="E68" s="153" t="s">
        <v>161</v>
      </c>
      <c r="F68" s="237" t="s">
        <v>206</v>
      </c>
      <c r="G68" s="258">
        <v>8400</v>
      </c>
      <c r="H68" s="361">
        <v>7900</v>
      </c>
      <c r="I68" s="137">
        <v>1960</v>
      </c>
      <c r="J68" s="296">
        <f t="shared" si="1"/>
        <v>24.81012658227848</v>
      </c>
      <c r="K68" s="137"/>
    </row>
    <row r="69" spans="1:11" ht="15">
      <c r="A69" s="123"/>
      <c r="B69" s="124"/>
      <c r="C69" s="124"/>
      <c r="D69" s="124"/>
      <c r="E69" s="153" t="s">
        <v>161</v>
      </c>
      <c r="F69" s="237" t="s">
        <v>449</v>
      </c>
      <c r="G69" s="258"/>
      <c r="H69" s="361">
        <v>3014</v>
      </c>
      <c r="I69" s="137">
        <v>624</v>
      </c>
      <c r="J69" s="296">
        <f t="shared" si="1"/>
        <v>20.703384207033842</v>
      </c>
      <c r="K69" s="137"/>
    </row>
    <row r="70" spans="1:11" ht="15">
      <c r="A70" s="123"/>
      <c r="B70" s="124"/>
      <c r="C70" s="124"/>
      <c r="D70" s="124"/>
      <c r="E70" s="129"/>
      <c r="F70" s="220"/>
      <c r="G70" s="258"/>
      <c r="H70" s="361"/>
      <c r="I70" s="137"/>
      <c r="J70" s="296"/>
      <c r="K70" s="137"/>
    </row>
    <row r="71" spans="1:11" ht="15">
      <c r="A71" s="123"/>
      <c r="B71" s="124"/>
      <c r="C71" s="124"/>
      <c r="D71" s="128" t="s">
        <v>36</v>
      </c>
      <c r="E71" s="127" t="s">
        <v>207</v>
      </c>
      <c r="F71" s="127"/>
      <c r="G71" s="258">
        <v>0</v>
      </c>
      <c r="H71" s="361"/>
      <c r="I71" s="137"/>
      <c r="J71" s="296"/>
      <c r="K71" s="137"/>
    </row>
    <row r="72" spans="1:11" ht="15.75" thickBot="1">
      <c r="A72" s="140"/>
      <c r="B72" s="141"/>
      <c r="C72" s="141"/>
      <c r="D72" s="141"/>
      <c r="E72" s="142"/>
      <c r="F72" s="238"/>
      <c r="G72" s="262"/>
      <c r="H72" s="368"/>
      <c r="I72" s="160"/>
      <c r="J72" s="300"/>
      <c r="K72" s="160"/>
    </row>
    <row r="73" spans="1:11" ht="15.75" thickBot="1">
      <c r="A73" s="144"/>
      <c r="B73" s="145"/>
      <c r="C73" s="145"/>
      <c r="D73" s="145"/>
      <c r="E73" s="145"/>
      <c r="F73" s="145"/>
      <c r="G73" s="263"/>
      <c r="H73" s="369"/>
      <c r="I73" s="149"/>
      <c r="J73" s="301"/>
      <c r="K73" s="149"/>
    </row>
    <row r="74" spans="1:11" ht="15.75" thickBot="1">
      <c r="A74" s="116"/>
      <c r="B74" s="117" t="s">
        <v>208</v>
      </c>
      <c r="C74" s="118"/>
      <c r="D74" s="118"/>
      <c r="E74" s="118"/>
      <c r="F74" s="118"/>
      <c r="G74" s="318">
        <f>SUM(G75+G78)</f>
        <v>61931</v>
      </c>
      <c r="H74" s="359">
        <f>SUM(H75,H78)</f>
        <v>80931</v>
      </c>
      <c r="I74" s="143">
        <f>SUM(I75,I78)</f>
        <v>31675</v>
      </c>
      <c r="J74" s="294">
        <f>I74/H74*100</f>
        <v>39.13827828644153</v>
      </c>
      <c r="K74" s="143">
        <f>SUM(K75,K78)</f>
        <v>0</v>
      </c>
    </row>
    <row r="75" spans="1:11" ht="15">
      <c r="A75" s="123"/>
      <c r="B75" s="124"/>
      <c r="C75" s="121" t="s">
        <v>6</v>
      </c>
      <c r="D75" s="122" t="s">
        <v>171</v>
      </c>
      <c r="E75" s="127"/>
      <c r="F75" s="127"/>
      <c r="G75" s="319">
        <f>SUM(G76)</f>
        <v>21271</v>
      </c>
      <c r="H75" s="360">
        <f>SUM(H76)</f>
        <v>28811</v>
      </c>
      <c r="I75" s="150">
        <f>SUM(I76)</f>
        <v>18377</v>
      </c>
      <c r="J75" s="295">
        <f>I75/H75*100</f>
        <v>63.78466557911908</v>
      </c>
      <c r="K75" s="150">
        <f>SUM(K76)</f>
        <v>0</v>
      </c>
    </row>
    <row r="76" spans="1:11" ht="15">
      <c r="A76" s="123"/>
      <c r="B76" s="124"/>
      <c r="C76" s="124"/>
      <c r="D76" s="128" t="s">
        <v>12</v>
      </c>
      <c r="E76" s="127" t="s">
        <v>172</v>
      </c>
      <c r="F76" s="127"/>
      <c r="G76" s="258">
        <v>21271</v>
      </c>
      <c r="H76" s="361">
        <v>28811</v>
      </c>
      <c r="I76" s="137">
        <v>18377</v>
      </c>
      <c r="J76" s="296">
        <f aca="true" t="shared" si="2" ref="J76:J88">I76/H76*100</f>
        <v>63.78466557911908</v>
      </c>
      <c r="K76" s="137"/>
    </row>
    <row r="77" spans="1:11" ht="15">
      <c r="A77" s="123"/>
      <c r="B77" s="124"/>
      <c r="C77" s="124"/>
      <c r="D77" s="124"/>
      <c r="E77" s="124"/>
      <c r="F77" s="124"/>
      <c r="G77" s="258"/>
      <c r="H77" s="361"/>
      <c r="I77" s="137"/>
      <c r="J77" s="296"/>
      <c r="K77" s="137"/>
    </row>
    <row r="78" spans="1:11" ht="15">
      <c r="A78" s="123"/>
      <c r="B78" s="124"/>
      <c r="C78" s="121" t="s">
        <v>16</v>
      </c>
      <c r="D78" s="122" t="s">
        <v>173</v>
      </c>
      <c r="E78" s="127"/>
      <c r="F78" s="127"/>
      <c r="G78" s="321">
        <f>SUM(G79+G81+G90)</f>
        <v>40660</v>
      </c>
      <c r="H78" s="360">
        <f>SUM(H79,H81,H90)</f>
        <v>52120</v>
      </c>
      <c r="I78" s="150">
        <f>SUM(I79,I81,I90)</f>
        <v>13298</v>
      </c>
      <c r="J78" s="295">
        <f t="shared" si="2"/>
        <v>25.51419800460476</v>
      </c>
      <c r="K78" s="150">
        <f>SUM(K79,K81,K90)</f>
        <v>0</v>
      </c>
    </row>
    <row r="79" spans="1:11" ht="15">
      <c r="A79" s="123"/>
      <c r="B79" s="124"/>
      <c r="C79" s="124"/>
      <c r="D79" s="128" t="s">
        <v>174</v>
      </c>
      <c r="E79" s="126" t="s">
        <v>193</v>
      </c>
      <c r="F79" s="126"/>
      <c r="G79" s="258">
        <v>0</v>
      </c>
      <c r="H79" s="361"/>
      <c r="I79" s="137"/>
      <c r="J79" s="296"/>
      <c r="K79" s="137"/>
    </row>
    <row r="80" spans="1:11" ht="15">
      <c r="A80" s="123"/>
      <c r="B80" s="124"/>
      <c r="C80" s="124"/>
      <c r="D80" s="124"/>
      <c r="E80" s="54"/>
      <c r="F80" s="124"/>
      <c r="G80" s="258"/>
      <c r="H80" s="361"/>
      <c r="I80" s="137"/>
      <c r="J80" s="296"/>
      <c r="K80" s="137"/>
    </row>
    <row r="81" spans="1:11" ht="15">
      <c r="A81" s="123"/>
      <c r="B81" s="124"/>
      <c r="C81" s="124"/>
      <c r="D81" s="128" t="s">
        <v>26</v>
      </c>
      <c r="E81" s="139" t="s">
        <v>184</v>
      </c>
      <c r="F81" s="127"/>
      <c r="G81" s="322">
        <f>SUM(G82:G88)</f>
        <v>40660</v>
      </c>
      <c r="H81" s="365">
        <f>SUM(H82:H88)</f>
        <v>52120</v>
      </c>
      <c r="I81" s="137">
        <f>SUM(I82:I88)</f>
        <v>13298</v>
      </c>
      <c r="J81" s="296">
        <f t="shared" si="2"/>
        <v>25.51419800460476</v>
      </c>
      <c r="K81" s="137">
        <f>SUM(K82:K88)</f>
        <v>0</v>
      </c>
    </row>
    <row r="82" spans="1:11" ht="15">
      <c r="A82" s="123"/>
      <c r="B82" s="124"/>
      <c r="C82" s="124"/>
      <c r="D82" s="128"/>
      <c r="E82" s="30" t="s">
        <v>161</v>
      </c>
      <c r="F82" s="236" t="s">
        <v>209</v>
      </c>
      <c r="G82" s="258">
        <v>1300</v>
      </c>
      <c r="H82" s="361">
        <v>1300</v>
      </c>
      <c r="I82" s="137">
        <v>0</v>
      </c>
      <c r="J82" s="296">
        <f t="shared" si="2"/>
        <v>0</v>
      </c>
      <c r="K82" s="137"/>
    </row>
    <row r="83" spans="1:11" ht="15">
      <c r="A83" s="123"/>
      <c r="B83" s="124"/>
      <c r="C83" s="124"/>
      <c r="D83" s="124"/>
      <c r="E83" s="156" t="s">
        <v>161</v>
      </c>
      <c r="F83" s="237" t="s">
        <v>210</v>
      </c>
      <c r="G83" s="258">
        <v>2100</v>
      </c>
      <c r="H83" s="361">
        <v>2100</v>
      </c>
      <c r="I83" s="137">
        <v>0</v>
      </c>
      <c r="J83" s="296">
        <f t="shared" si="2"/>
        <v>0</v>
      </c>
      <c r="K83" s="137"/>
    </row>
    <row r="84" spans="1:11" ht="15">
      <c r="A84" s="123"/>
      <c r="B84" s="124"/>
      <c r="C84" s="124"/>
      <c r="D84" s="124"/>
      <c r="E84" s="156" t="s">
        <v>161</v>
      </c>
      <c r="F84" s="237" t="s">
        <v>211</v>
      </c>
      <c r="G84" s="258">
        <v>2900</v>
      </c>
      <c r="H84" s="361">
        <v>2900</v>
      </c>
      <c r="I84" s="137">
        <v>0</v>
      </c>
      <c r="J84" s="296">
        <f t="shared" si="2"/>
        <v>0</v>
      </c>
      <c r="K84" s="137"/>
    </row>
    <row r="85" spans="1:11" ht="15">
      <c r="A85" s="123"/>
      <c r="B85" s="124"/>
      <c r="C85" s="124"/>
      <c r="D85" s="124"/>
      <c r="E85" s="156" t="s">
        <v>161</v>
      </c>
      <c r="F85" s="237" t="s">
        <v>212</v>
      </c>
      <c r="G85" s="258">
        <v>100</v>
      </c>
      <c r="H85" s="361">
        <v>100</v>
      </c>
      <c r="I85" s="137">
        <v>0</v>
      </c>
      <c r="J85" s="296">
        <f t="shared" si="2"/>
        <v>0</v>
      </c>
      <c r="K85" s="137"/>
    </row>
    <row r="86" spans="1:11" ht="15">
      <c r="A86" s="123"/>
      <c r="B86" s="124"/>
      <c r="C86" s="124"/>
      <c r="D86" s="124"/>
      <c r="E86" s="156" t="s">
        <v>161</v>
      </c>
      <c r="F86" s="237" t="s">
        <v>213</v>
      </c>
      <c r="G86" s="258">
        <v>6000</v>
      </c>
      <c r="H86" s="361">
        <v>6000</v>
      </c>
      <c r="I86" s="137">
        <v>0</v>
      </c>
      <c r="J86" s="296">
        <f t="shared" si="2"/>
        <v>0</v>
      </c>
      <c r="K86" s="137"/>
    </row>
    <row r="87" spans="1:11" ht="15">
      <c r="A87" s="123"/>
      <c r="B87" s="124"/>
      <c r="C87" s="124"/>
      <c r="D87" s="124"/>
      <c r="E87" s="156" t="s">
        <v>161</v>
      </c>
      <c r="F87" s="237" t="s">
        <v>214</v>
      </c>
      <c r="G87" s="258">
        <v>1500</v>
      </c>
      <c r="H87" s="361">
        <v>1500</v>
      </c>
      <c r="I87" s="137">
        <v>0</v>
      </c>
      <c r="J87" s="296">
        <f t="shared" si="2"/>
        <v>0</v>
      </c>
      <c r="K87" s="137"/>
    </row>
    <row r="88" spans="1:11" ht="15">
      <c r="A88" s="123"/>
      <c r="B88" s="124"/>
      <c r="C88" s="124"/>
      <c r="D88" s="124"/>
      <c r="E88" s="156" t="s">
        <v>161</v>
      </c>
      <c r="F88" s="237" t="s">
        <v>215</v>
      </c>
      <c r="G88" s="258">
        <v>26760</v>
      </c>
      <c r="H88" s="361">
        <v>38220</v>
      </c>
      <c r="I88" s="137">
        <v>13298</v>
      </c>
      <c r="J88" s="296">
        <f t="shared" si="2"/>
        <v>34.793301936159075</v>
      </c>
      <c r="K88" s="137"/>
    </row>
    <row r="89" spans="1:11" ht="15">
      <c r="A89" s="123"/>
      <c r="B89" s="124"/>
      <c r="C89" s="124"/>
      <c r="D89" s="124"/>
      <c r="E89" s="156"/>
      <c r="F89" s="220"/>
      <c r="G89" s="258"/>
      <c r="H89" s="361"/>
      <c r="I89" s="137"/>
      <c r="J89" s="296"/>
      <c r="K89" s="137"/>
    </row>
    <row r="90" spans="1:11" ht="15">
      <c r="A90" s="123"/>
      <c r="B90" s="124"/>
      <c r="C90" s="124"/>
      <c r="D90" s="125" t="s">
        <v>36</v>
      </c>
      <c r="E90" s="157" t="s">
        <v>207</v>
      </c>
      <c r="F90" s="239"/>
      <c r="G90" s="258">
        <v>0</v>
      </c>
      <c r="H90" s="361"/>
      <c r="I90" s="137"/>
      <c r="J90" s="296"/>
      <c r="K90" s="137"/>
    </row>
    <row r="91" spans="1:11" ht="15.75" thickBot="1">
      <c r="A91" s="140"/>
      <c r="B91" s="141"/>
      <c r="C91" s="141"/>
      <c r="D91" s="141"/>
      <c r="E91" s="158"/>
      <c r="F91" s="240"/>
      <c r="G91" s="262"/>
      <c r="H91" s="368"/>
      <c r="I91" s="160"/>
      <c r="J91" s="300"/>
      <c r="K91" s="160"/>
    </row>
    <row r="92" spans="1:11" ht="15.75" thickBot="1">
      <c r="A92" s="116"/>
      <c r="B92" s="117" t="s">
        <v>216</v>
      </c>
      <c r="C92" s="118"/>
      <c r="D92" s="118"/>
      <c r="E92" s="118"/>
      <c r="F92" s="118"/>
      <c r="G92" s="318">
        <f>SUM(G93+G98)</f>
        <v>68604</v>
      </c>
      <c r="H92" s="359">
        <f>SUM(H93,H98)</f>
        <v>73866</v>
      </c>
      <c r="I92" s="143">
        <f>SUM(I93,I98)</f>
        <v>53028</v>
      </c>
      <c r="J92" s="294">
        <f>I92/H92*100</f>
        <v>71.78945658354317</v>
      </c>
      <c r="K92" s="143">
        <f>SUM(K93,K98)</f>
        <v>0</v>
      </c>
    </row>
    <row r="93" spans="1:11" ht="15">
      <c r="A93" s="144"/>
      <c r="B93" s="145"/>
      <c r="C93" s="133" t="s">
        <v>6</v>
      </c>
      <c r="D93" s="134" t="s">
        <v>171</v>
      </c>
      <c r="E93" s="146"/>
      <c r="F93" s="146"/>
      <c r="G93" s="320">
        <f>SUM(G94+G95+G96)</f>
        <v>68604</v>
      </c>
      <c r="H93" s="360">
        <f>SUM(H94,H95,H96)</f>
        <v>73866</v>
      </c>
      <c r="I93" s="150">
        <f>SUM(I94,I95,I96)</f>
        <v>53028</v>
      </c>
      <c r="J93" s="295">
        <f>I93/H93*100</f>
        <v>71.78945658354317</v>
      </c>
      <c r="K93" s="150">
        <f>SUM(K94,K95,K96)</f>
        <v>0</v>
      </c>
    </row>
    <row r="94" spans="1:11" ht="15">
      <c r="A94" s="123"/>
      <c r="B94" s="124"/>
      <c r="C94" s="124"/>
      <c r="D94" s="128" t="s">
        <v>119</v>
      </c>
      <c r="E94" s="126" t="s">
        <v>190</v>
      </c>
      <c r="F94" s="126"/>
      <c r="G94" s="258">
        <v>44715</v>
      </c>
      <c r="H94" s="361">
        <v>48236</v>
      </c>
      <c r="I94" s="137">
        <v>35781</v>
      </c>
      <c r="J94" s="296">
        <f>I94/H94*100</f>
        <v>74.1790364043453</v>
      </c>
      <c r="K94" s="137"/>
    </row>
    <row r="95" spans="1:11" ht="15">
      <c r="A95" s="123"/>
      <c r="B95" s="124"/>
      <c r="C95" s="124"/>
      <c r="D95" s="128" t="s">
        <v>10</v>
      </c>
      <c r="E95" s="126" t="s">
        <v>217</v>
      </c>
      <c r="F95" s="126"/>
      <c r="G95" s="258">
        <v>13389</v>
      </c>
      <c r="H95" s="361">
        <v>14530</v>
      </c>
      <c r="I95" s="137">
        <v>10587</v>
      </c>
      <c r="J95" s="296">
        <f>I95/H95*100</f>
        <v>72.863041982106</v>
      </c>
      <c r="K95" s="137"/>
    </row>
    <row r="96" spans="1:11" ht="15">
      <c r="A96" s="123"/>
      <c r="B96" s="124"/>
      <c r="C96" s="124"/>
      <c r="D96" s="128" t="s">
        <v>12</v>
      </c>
      <c r="E96" s="126" t="s">
        <v>172</v>
      </c>
      <c r="F96" s="126"/>
      <c r="G96" s="258">
        <v>10500</v>
      </c>
      <c r="H96" s="361">
        <v>11100</v>
      </c>
      <c r="I96" s="137">
        <v>6660</v>
      </c>
      <c r="J96" s="296">
        <f>I96/H96*100</f>
        <v>60</v>
      </c>
      <c r="K96" s="137"/>
    </row>
    <row r="97" spans="1:11" ht="15">
      <c r="A97" s="123"/>
      <c r="B97" s="124"/>
      <c r="C97" s="124"/>
      <c r="D97" s="124"/>
      <c r="E97" s="124"/>
      <c r="F97" s="124"/>
      <c r="G97" s="258"/>
      <c r="H97" s="361"/>
      <c r="I97" s="137"/>
      <c r="J97" s="296"/>
      <c r="K97" s="137"/>
    </row>
    <row r="98" spans="1:11" ht="15">
      <c r="A98" s="123"/>
      <c r="B98" s="124"/>
      <c r="C98" s="121" t="s">
        <v>16</v>
      </c>
      <c r="D98" s="122" t="s">
        <v>173</v>
      </c>
      <c r="E98" s="127"/>
      <c r="F98" s="127"/>
      <c r="G98" s="259">
        <f>SUM(G99)</f>
        <v>0</v>
      </c>
      <c r="H98" s="362"/>
      <c r="I98" s="150"/>
      <c r="J98" s="295"/>
      <c r="K98" s="150"/>
    </row>
    <row r="99" spans="1:11" ht="15">
      <c r="A99" s="123"/>
      <c r="B99" s="124"/>
      <c r="C99" s="124"/>
      <c r="D99" s="128" t="s">
        <v>174</v>
      </c>
      <c r="E99" s="126" t="s">
        <v>193</v>
      </c>
      <c r="F99" s="241"/>
      <c r="G99" s="258">
        <v>0</v>
      </c>
      <c r="H99" s="361"/>
      <c r="I99" s="137"/>
      <c r="J99" s="296"/>
      <c r="K99" s="137"/>
    </row>
    <row r="100" spans="1:11" ht="15.75" thickBot="1">
      <c r="A100" s="140"/>
      <c r="B100" s="141"/>
      <c r="C100" s="141"/>
      <c r="D100" s="141"/>
      <c r="E100" s="141"/>
      <c r="F100" s="242"/>
      <c r="G100" s="262"/>
      <c r="H100" s="368"/>
      <c r="I100" s="160"/>
      <c r="J100" s="300"/>
      <c r="K100" s="160"/>
    </row>
    <row r="101" spans="1:11" ht="15.75" thickBot="1">
      <c r="A101" s="116"/>
      <c r="B101" s="117" t="s">
        <v>218</v>
      </c>
      <c r="C101" s="118"/>
      <c r="D101" s="118"/>
      <c r="E101" s="118"/>
      <c r="F101" s="118"/>
      <c r="G101" s="318">
        <f>SUM(G102+G142+G164+G167+G173+G178+G199)</f>
        <v>2247855</v>
      </c>
      <c r="H101" s="359">
        <f>SUM(H102,H142,H164,H167,H173,H178,H199)</f>
        <v>1984344</v>
      </c>
      <c r="I101" s="143">
        <f>SUM(I102,I142,I164,I167,I173,I178,I199)</f>
        <v>790493</v>
      </c>
      <c r="J101" s="294">
        <f>I101/H101*100</f>
        <v>39.836490044064945</v>
      </c>
      <c r="K101" s="143">
        <f>SUM(K102,K142,K164,K167,K173,K178,K199)</f>
        <v>0</v>
      </c>
    </row>
    <row r="102" spans="1:11" ht="15">
      <c r="A102" s="144"/>
      <c r="B102" s="145"/>
      <c r="C102" s="133" t="s">
        <v>6</v>
      </c>
      <c r="D102" s="134" t="s">
        <v>171</v>
      </c>
      <c r="E102" s="146"/>
      <c r="F102" s="146"/>
      <c r="G102" s="320">
        <f>SUM(G103+G104+G105+G106+G120+G123+G124)</f>
        <v>766946</v>
      </c>
      <c r="H102" s="360">
        <f>SUM(H103:H106,H120,H123,H124)</f>
        <v>876665</v>
      </c>
      <c r="I102" s="150">
        <f>SUM(I103:I106,I120,I123,I124)</f>
        <v>615537</v>
      </c>
      <c r="J102" s="295">
        <f>I102/H102*100</f>
        <v>70.21347949330702</v>
      </c>
      <c r="K102" s="150">
        <f>SUM(K103:K106,K120,K123,K124)</f>
        <v>0</v>
      </c>
    </row>
    <row r="103" spans="1:11" ht="15">
      <c r="A103" s="123"/>
      <c r="B103" s="124"/>
      <c r="C103" s="124"/>
      <c r="D103" s="128" t="s">
        <v>119</v>
      </c>
      <c r="E103" s="126" t="s">
        <v>219</v>
      </c>
      <c r="F103" s="126"/>
      <c r="G103" s="258">
        <v>230734</v>
      </c>
      <c r="H103" s="361">
        <v>233133</v>
      </c>
      <c r="I103" s="137">
        <v>165857</v>
      </c>
      <c r="J103" s="296">
        <f aca="true" t="shared" si="3" ref="J103:J171">I103/H103*100</f>
        <v>71.14265247734126</v>
      </c>
      <c r="K103" s="137"/>
    </row>
    <row r="104" spans="1:11" ht="15">
      <c r="A104" s="123"/>
      <c r="B104" s="124"/>
      <c r="C104" s="124"/>
      <c r="D104" s="128" t="s">
        <v>10</v>
      </c>
      <c r="E104" s="126" t="s">
        <v>191</v>
      </c>
      <c r="F104" s="126"/>
      <c r="G104" s="258">
        <v>70501</v>
      </c>
      <c r="H104" s="361">
        <v>71239</v>
      </c>
      <c r="I104" s="137">
        <v>48874</v>
      </c>
      <c r="J104" s="296">
        <f t="shared" si="3"/>
        <v>68.6056794733222</v>
      </c>
      <c r="K104" s="137"/>
    </row>
    <row r="105" spans="1:11" ht="15">
      <c r="A105" s="123"/>
      <c r="B105" s="124"/>
      <c r="C105" s="124"/>
      <c r="D105" s="128" t="s">
        <v>12</v>
      </c>
      <c r="E105" s="126" t="s">
        <v>172</v>
      </c>
      <c r="F105" s="127"/>
      <c r="G105" s="258">
        <v>275328</v>
      </c>
      <c r="H105" s="361">
        <v>293599</v>
      </c>
      <c r="I105" s="137">
        <v>172646</v>
      </c>
      <c r="J105" s="296">
        <f t="shared" si="3"/>
        <v>58.803333798820844</v>
      </c>
      <c r="K105" s="137"/>
    </row>
    <row r="106" spans="1:11" ht="15">
      <c r="A106" s="123"/>
      <c r="B106" s="124"/>
      <c r="C106" s="124"/>
      <c r="D106" s="128" t="s">
        <v>14</v>
      </c>
      <c r="E106" s="127" t="s">
        <v>220</v>
      </c>
      <c r="F106" s="126"/>
      <c r="G106" s="322">
        <f>SUM(G107:G116)</f>
        <v>31370</v>
      </c>
      <c r="H106" s="365">
        <f>SUM(H107:H119)</f>
        <v>34472</v>
      </c>
      <c r="I106" s="137">
        <f>SUM(I107:I116)</f>
        <v>21719</v>
      </c>
      <c r="J106" s="296">
        <f t="shared" si="3"/>
        <v>63.004757484335116</v>
      </c>
      <c r="K106" s="137">
        <f>SUM(K107:K116)</f>
        <v>0</v>
      </c>
    </row>
    <row r="107" spans="1:11" ht="15">
      <c r="A107" s="123"/>
      <c r="B107" s="124"/>
      <c r="C107" s="124"/>
      <c r="D107" s="124"/>
      <c r="E107" s="54" t="s">
        <v>161</v>
      </c>
      <c r="F107" s="236" t="s">
        <v>221</v>
      </c>
      <c r="G107" s="264">
        <v>13300</v>
      </c>
      <c r="H107" s="366">
        <v>13300</v>
      </c>
      <c r="I107" s="162">
        <v>10050</v>
      </c>
      <c r="J107" s="298">
        <f t="shared" si="3"/>
        <v>75.56390977443608</v>
      </c>
      <c r="K107" s="162"/>
    </row>
    <row r="108" spans="1:11" ht="15">
      <c r="A108" s="123"/>
      <c r="B108" s="124"/>
      <c r="C108" s="124"/>
      <c r="D108" s="124"/>
      <c r="E108" s="54" t="s">
        <v>161</v>
      </c>
      <c r="F108" s="236" t="s">
        <v>222</v>
      </c>
      <c r="G108" s="264">
        <v>4200</v>
      </c>
      <c r="H108" s="366">
        <v>7268</v>
      </c>
      <c r="I108" s="162">
        <v>0</v>
      </c>
      <c r="J108" s="298">
        <f t="shared" si="3"/>
        <v>0</v>
      </c>
      <c r="K108" s="162"/>
    </row>
    <row r="109" spans="1:11" ht="15">
      <c r="A109" s="123"/>
      <c r="B109" s="124"/>
      <c r="C109" s="124"/>
      <c r="D109" s="124"/>
      <c r="E109" s="54" t="s">
        <v>161</v>
      </c>
      <c r="F109" s="236" t="s">
        <v>223</v>
      </c>
      <c r="G109" s="264">
        <v>1045</v>
      </c>
      <c r="H109" s="366">
        <v>1045</v>
      </c>
      <c r="I109" s="162">
        <v>1045</v>
      </c>
      <c r="J109" s="298">
        <f t="shared" si="3"/>
        <v>100</v>
      </c>
      <c r="K109" s="162"/>
    </row>
    <row r="110" spans="1:11" ht="15">
      <c r="A110" s="123"/>
      <c r="B110" s="124"/>
      <c r="C110" s="124"/>
      <c r="D110" s="124"/>
      <c r="E110" s="54" t="s">
        <v>161</v>
      </c>
      <c r="F110" s="236" t="s">
        <v>224</v>
      </c>
      <c r="G110" s="264">
        <v>8000</v>
      </c>
      <c r="H110" s="366">
        <v>7670</v>
      </c>
      <c r="I110" s="162">
        <v>6102</v>
      </c>
      <c r="J110" s="298">
        <f t="shared" si="3"/>
        <v>79.55671447196872</v>
      </c>
      <c r="K110" s="162"/>
    </row>
    <row r="111" spans="1:11" ht="15">
      <c r="A111" s="123"/>
      <c r="B111" s="124"/>
      <c r="C111" s="124"/>
      <c r="D111" s="124"/>
      <c r="E111" s="54" t="s">
        <v>161</v>
      </c>
      <c r="F111" s="236" t="s">
        <v>225</v>
      </c>
      <c r="G111" s="264">
        <v>1775</v>
      </c>
      <c r="H111" s="366">
        <v>1775</v>
      </c>
      <c r="I111" s="162">
        <v>2237</v>
      </c>
      <c r="J111" s="298">
        <f t="shared" si="3"/>
        <v>126.02816901408451</v>
      </c>
      <c r="K111" s="162"/>
    </row>
    <row r="112" spans="1:11" ht="15">
      <c r="A112" s="123"/>
      <c r="B112" s="124"/>
      <c r="C112" s="124"/>
      <c r="D112" s="124"/>
      <c r="E112" s="54" t="s">
        <v>161</v>
      </c>
      <c r="F112" s="236" t="s">
        <v>226</v>
      </c>
      <c r="G112" s="264">
        <v>500</v>
      </c>
      <c r="H112" s="366">
        <v>500</v>
      </c>
      <c r="I112" s="162">
        <v>452</v>
      </c>
      <c r="J112" s="298">
        <f t="shared" si="3"/>
        <v>90.4</v>
      </c>
      <c r="K112" s="162"/>
    </row>
    <row r="113" spans="1:11" ht="15">
      <c r="A113" s="123"/>
      <c r="B113" s="124"/>
      <c r="C113" s="124"/>
      <c r="D113" s="124"/>
      <c r="E113" s="54" t="s">
        <v>161</v>
      </c>
      <c r="F113" s="236" t="s">
        <v>227</v>
      </c>
      <c r="G113" s="264">
        <v>1500</v>
      </c>
      <c r="H113" s="366">
        <v>1500</v>
      </c>
      <c r="I113" s="162">
        <v>790</v>
      </c>
      <c r="J113" s="298">
        <f t="shared" si="3"/>
        <v>52.666666666666664</v>
      </c>
      <c r="K113" s="162"/>
    </row>
    <row r="114" spans="1:11" ht="15">
      <c r="A114" s="123"/>
      <c r="B114" s="124"/>
      <c r="C114" s="124"/>
      <c r="D114" s="124"/>
      <c r="E114" s="54" t="s">
        <v>161</v>
      </c>
      <c r="F114" s="236" t="s">
        <v>228</v>
      </c>
      <c r="G114" s="264">
        <v>250</v>
      </c>
      <c r="H114" s="366">
        <v>250</v>
      </c>
      <c r="I114" s="162">
        <v>60</v>
      </c>
      <c r="J114" s="298">
        <f t="shared" si="3"/>
        <v>24</v>
      </c>
      <c r="K114" s="162"/>
    </row>
    <row r="115" spans="1:11" ht="15">
      <c r="A115" s="123"/>
      <c r="B115" s="124"/>
      <c r="C115" s="124"/>
      <c r="D115" s="124"/>
      <c r="E115" s="54" t="s">
        <v>161</v>
      </c>
      <c r="F115" s="236" t="s">
        <v>229</v>
      </c>
      <c r="G115" s="264"/>
      <c r="H115" s="366">
        <v>120</v>
      </c>
      <c r="I115" s="162">
        <v>120</v>
      </c>
      <c r="J115" s="298">
        <f t="shared" si="3"/>
        <v>100</v>
      </c>
      <c r="K115" s="162"/>
    </row>
    <row r="116" spans="1:11" ht="15">
      <c r="A116" s="123"/>
      <c r="B116" s="124"/>
      <c r="C116" s="124"/>
      <c r="D116" s="124"/>
      <c r="E116" s="54" t="s">
        <v>161</v>
      </c>
      <c r="F116" s="236" t="s">
        <v>232</v>
      </c>
      <c r="G116" s="264">
        <v>800</v>
      </c>
      <c r="H116" s="366">
        <v>800</v>
      </c>
      <c r="I116" s="162">
        <v>863</v>
      </c>
      <c r="J116" s="298">
        <f>I116/H116*100</f>
        <v>107.87500000000001</v>
      </c>
      <c r="K116" s="162"/>
    </row>
    <row r="117" spans="1:11" ht="15">
      <c r="A117" s="123"/>
      <c r="B117" s="124"/>
      <c r="C117" s="124"/>
      <c r="D117" s="124"/>
      <c r="E117" s="54" t="s">
        <v>161</v>
      </c>
      <c r="F117" s="236" t="s">
        <v>489</v>
      </c>
      <c r="G117" s="264"/>
      <c r="H117" s="366">
        <v>50</v>
      </c>
      <c r="I117" s="162"/>
      <c r="J117" s="298"/>
      <c r="K117" s="162"/>
    </row>
    <row r="118" spans="1:11" ht="15">
      <c r="A118" s="123"/>
      <c r="B118" s="124"/>
      <c r="C118" s="124"/>
      <c r="D118" s="124"/>
      <c r="E118" s="54" t="s">
        <v>161</v>
      </c>
      <c r="F118" s="236" t="s">
        <v>506</v>
      </c>
      <c r="G118" s="264"/>
      <c r="H118" s="366">
        <v>40</v>
      </c>
      <c r="I118" s="162"/>
      <c r="J118" s="298"/>
      <c r="K118" s="162"/>
    </row>
    <row r="119" spans="1:11" ht="15">
      <c r="A119" s="123"/>
      <c r="B119" s="124"/>
      <c r="C119" s="124"/>
      <c r="D119" s="124"/>
      <c r="E119" s="54" t="s">
        <v>161</v>
      </c>
      <c r="F119" s="236" t="s">
        <v>490</v>
      </c>
      <c r="G119" s="264"/>
      <c r="H119" s="366">
        <v>154</v>
      </c>
      <c r="I119" s="162"/>
      <c r="J119" s="298"/>
      <c r="K119" s="162"/>
    </row>
    <row r="120" spans="1:11" ht="15">
      <c r="A120" s="123"/>
      <c r="B120" s="124"/>
      <c r="C120" s="124"/>
      <c r="D120" s="128" t="s">
        <v>230</v>
      </c>
      <c r="E120" s="139" t="s">
        <v>231</v>
      </c>
      <c r="F120" s="236"/>
      <c r="G120" s="258"/>
      <c r="H120" s="361"/>
      <c r="I120" s="137"/>
      <c r="J120" s="296"/>
      <c r="K120" s="137"/>
    </row>
    <row r="121" spans="1:11" ht="15">
      <c r="A121" s="123"/>
      <c r="B121" s="124"/>
      <c r="C121" s="124"/>
      <c r="D121" s="128"/>
      <c r="E121" s="54"/>
      <c r="F121" s="236"/>
      <c r="G121" s="264"/>
      <c r="H121" s="361"/>
      <c r="I121" s="137"/>
      <c r="J121" s="296"/>
      <c r="K121" s="137"/>
    </row>
    <row r="122" spans="1:11" ht="15">
      <c r="A122" s="123"/>
      <c r="B122" s="124"/>
      <c r="C122" s="124"/>
      <c r="D122" s="124"/>
      <c r="E122" s="30"/>
      <c r="F122" s="130"/>
      <c r="G122" s="260"/>
      <c r="H122" s="364"/>
      <c r="I122" s="148"/>
      <c r="J122" s="296"/>
      <c r="K122" s="148"/>
    </row>
    <row r="123" spans="1:11" ht="15.75" thickBot="1">
      <c r="A123" s="140"/>
      <c r="B123" s="242"/>
      <c r="C123" s="242"/>
      <c r="D123" s="395" t="s">
        <v>233</v>
      </c>
      <c r="E123" s="396" t="s">
        <v>234</v>
      </c>
      <c r="F123" s="238"/>
      <c r="G123" s="262"/>
      <c r="H123" s="370">
        <v>87057</v>
      </c>
      <c r="I123" s="316">
        <v>87005</v>
      </c>
      <c r="J123" s="300">
        <f t="shared" si="3"/>
        <v>99.94026901914837</v>
      </c>
      <c r="K123" s="316"/>
    </row>
    <row r="124" spans="1:11" ht="15">
      <c r="A124" s="123"/>
      <c r="B124" s="124"/>
      <c r="C124" s="124"/>
      <c r="D124" s="128" t="s">
        <v>235</v>
      </c>
      <c r="E124" s="127" t="s">
        <v>236</v>
      </c>
      <c r="F124" s="127"/>
      <c r="G124" s="322">
        <f>SUM(G125:G139)</f>
        <v>159013</v>
      </c>
      <c r="H124" s="365">
        <f>SUM(H125:H140)</f>
        <v>157165</v>
      </c>
      <c r="I124" s="137">
        <f>SUM(I125:I140)</f>
        <v>119436</v>
      </c>
      <c r="J124" s="296">
        <f t="shared" si="3"/>
        <v>75.99401902459199</v>
      </c>
      <c r="K124" s="137">
        <f>SUM(K125:K140)</f>
        <v>0</v>
      </c>
    </row>
    <row r="125" spans="1:11" ht="15">
      <c r="A125" s="123"/>
      <c r="B125" s="124"/>
      <c r="C125" s="124"/>
      <c r="D125" s="124"/>
      <c r="E125" s="54" t="s">
        <v>161</v>
      </c>
      <c r="F125" s="236" t="s">
        <v>237</v>
      </c>
      <c r="G125" s="264">
        <v>1500</v>
      </c>
      <c r="H125" s="366">
        <v>1500</v>
      </c>
      <c r="I125" s="162">
        <v>1125</v>
      </c>
      <c r="J125" s="298">
        <f t="shared" si="3"/>
        <v>75</v>
      </c>
      <c r="K125" s="162"/>
    </row>
    <row r="126" spans="1:11" ht="15">
      <c r="A126" s="123"/>
      <c r="B126" s="124"/>
      <c r="C126" s="124"/>
      <c r="D126" s="124"/>
      <c r="E126" s="54" t="s">
        <v>161</v>
      </c>
      <c r="F126" s="236" t="s">
        <v>238</v>
      </c>
      <c r="G126" s="264">
        <v>20</v>
      </c>
      <c r="H126" s="366">
        <v>20</v>
      </c>
      <c r="I126" s="162">
        <v>0</v>
      </c>
      <c r="J126" s="298">
        <f t="shared" si="3"/>
        <v>0</v>
      </c>
      <c r="K126" s="162"/>
    </row>
    <row r="127" spans="1:11" ht="15">
      <c r="A127" s="123"/>
      <c r="B127" s="124"/>
      <c r="C127" s="124"/>
      <c r="D127" s="124"/>
      <c r="E127" s="54" t="s">
        <v>161</v>
      </c>
      <c r="F127" s="236" t="s">
        <v>239</v>
      </c>
      <c r="G127" s="264">
        <v>100</v>
      </c>
      <c r="H127" s="366">
        <v>100</v>
      </c>
      <c r="I127" s="162">
        <v>100</v>
      </c>
      <c r="J127" s="298">
        <f t="shared" si="3"/>
        <v>100</v>
      </c>
      <c r="K127" s="162"/>
    </row>
    <row r="128" spans="1:11" ht="15">
      <c r="A128" s="123"/>
      <c r="B128" s="124"/>
      <c r="C128" s="124"/>
      <c r="D128" s="124"/>
      <c r="E128" s="54" t="s">
        <v>161</v>
      </c>
      <c r="F128" s="236" t="s">
        <v>240</v>
      </c>
      <c r="G128" s="264">
        <v>8864</v>
      </c>
      <c r="H128" s="366">
        <v>8864</v>
      </c>
      <c r="I128" s="162">
        <v>6550</v>
      </c>
      <c r="J128" s="298">
        <f t="shared" si="3"/>
        <v>73.89440433212997</v>
      </c>
      <c r="K128" s="162"/>
    </row>
    <row r="129" spans="1:11" ht="15">
      <c r="A129" s="123"/>
      <c r="B129" s="124"/>
      <c r="C129" s="124"/>
      <c r="D129" s="124"/>
      <c r="E129" s="54" t="s">
        <v>161</v>
      </c>
      <c r="F129" s="236" t="s">
        <v>241</v>
      </c>
      <c r="G129" s="264">
        <v>1623</v>
      </c>
      <c r="H129" s="366">
        <v>1623</v>
      </c>
      <c r="I129" s="162">
        <v>1476</v>
      </c>
      <c r="J129" s="298">
        <f t="shared" si="3"/>
        <v>90.9426987060998</v>
      </c>
      <c r="K129" s="162"/>
    </row>
    <row r="130" spans="1:11" ht="15">
      <c r="A130" s="123"/>
      <c r="B130" s="124"/>
      <c r="C130" s="124"/>
      <c r="D130" s="124"/>
      <c r="E130" s="54" t="s">
        <v>161</v>
      </c>
      <c r="F130" s="236" t="s">
        <v>242</v>
      </c>
      <c r="G130" s="264">
        <v>66</v>
      </c>
      <c r="H130" s="366">
        <v>66</v>
      </c>
      <c r="I130" s="162">
        <v>66</v>
      </c>
      <c r="J130" s="298">
        <f t="shared" si="3"/>
        <v>100</v>
      </c>
      <c r="K130" s="162"/>
    </row>
    <row r="131" spans="1:11" ht="15">
      <c r="A131" s="123"/>
      <c r="B131" s="124"/>
      <c r="C131" s="124"/>
      <c r="D131" s="124"/>
      <c r="E131" s="54" t="s">
        <v>161</v>
      </c>
      <c r="F131" s="243" t="s">
        <v>243</v>
      </c>
      <c r="G131" s="264">
        <v>215</v>
      </c>
      <c r="H131" s="366">
        <v>215</v>
      </c>
      <c r="I131" s="162">
        <v>115</v>
      </c>
      <c r="J131" s="298">
        <f t="shared" si="3"/>
        <v>53.48837209302325</v>
      </c>
      <c r="K131" s="162"/>
    </row>
    <row r="132" spans="1:11" ht="15">
      <c r="A132" s="123"/>
      <c r="B132" s="124"/>
      <c r="C132" s="124"/>
      <c r="D132" s="124"/>
      <c r="E132" s="54" t="s">
        <v>161</v>
      </c>
      <c r="F132" s="236" t="s">
        <v>244</v>
      </c>
      <c r="G132" s="264">
        <v>2951</v>
      </c>
      <c r="H132" s="366">
        <v>2951</v>
      </c>
      <c r="I132" s="162">
        <v>2220</v>
      </c>
      <c r="J132" s="298">
        <f t="shared" si="3"/>
        <v>75.22873602168755</v>
      </c>
      <c r="K132" s="162"/>
    </row>
    <row r="133" spans="1:11" ht="15">
      <c r="A133" s="123"/>
      <c r="B133" s="124"/>
      <c r="C133" s="124"/>
      <c r="D133" s="124"/>
      <c r="E133" s="54" t="s">
        <v>161</v>
      </c>
      <c r="F133" s="236" t="s">
        <v>245</v>
      </c>
      <c r="G133" s="264">
        <v>127393</v>
      </c>
      <c r="H133" s="366">
        <v>125664</v>
      </c>
      <c r="I133" s="162">
        <v>95123</v>
      </c>
      <c r="J133" s="298">
        <f t="shared" si="3"/>
        <v>75.69630124777184</v>
      </c>
      <c r="K133" s="162"/>
    </row>
    <row r="134" spans="1:11" ht="15">
      <c r="A134" s="123"/>
      <c r="B134" s="124"/>
      <c r="C134" s="124"/>
      <c r="D134" s="124"/>
      <c r="E134" s="54" t="s">
        <v>161</v>
      </c>
      <c r="F134" s="236" t="s">
        <v>246</v>
      </c>
      <c r="G134" s="264">
        <v>9769</v>
      </c>
      <c r="H134" s="366">
        <v>9769</v>
      </c>
      <c r="I134" s="162">
        <v>7404</v>
      </c>
      <c r="J134" s="298">
        <f t="shared" si="3"/>
        <v>75.79076671102467</v>
      </c>
      <c r="K134" s="162"/>
    </row>
    <row r="135" spans="1:11" ht="15">
      <c r="A135" s="123"/>
      <c r="B135" s="124"/>
      <c r="C135" s="124"/>
      <c r="D135" s="124"/>
      <c r="E135" s="54" t="s">
        <v>161</v>
      </c>
      <c r="F135" s="236" t="s">
        <v>247</v>
      </c>
      <c r="G135" s="264">
        <v>918</v>
      </c>
      <c r="H135" s="366">
        <v>918</v>
      </c>
      <c r="I135" s="162">
        <v>692</v>
      </c>
      <c r="J135" s="298">
        <f t="shared" si="3"/>
        <v>75.38126361655773</v>
      </c>
      <c r="K135" s="162"/>
    </row>
    <row r="136" spans="1:11" ht="15">
      <c r="A136" s="123"/>
      <c r="B136" s="124"/>
      <c r="C136" s="124"/>
      <c r="D136" s="124"/>
      <c r="E136" s="54" t="s">
        <v>161</v>
      </c>
      <c r="F136" s="236" t="s">
        <v>248</v>
      </c>
      <c r="G136" s="264">
        <v>2946</v>
      </c>
      <c r="H136" s="366">
        <v>2300</v>
      </c>
      <c r="I136" s="162">
        <v>1390</v>
      </c>
      <c r="J136" s="298">
        <f t="shared" si="3"/>
        <v>60.43478260869565</v>
      </c>
      <c r="K136" s="162"/>
    </row>
    <row r="137" spans="1:11" ht="15">
      <c r="A137" s="123"/>
      <c r="B137" s="124"/>
      <c r="C137" s="124"/>
      <c r="D137" s="124"/>
      <c r="E137" s="54" t="s">
        <v>161</v>
      </c>
      <c r="F137" s="130" t="s">
        <v>249</v>
      </c>
      <c r="G137" s="264">
        <v>2000</v>
      </c>
      <c r="H137" s="366">
        <v>2000</v>
      </c>
      <c r="I137" s="162">
        <v>2000</v>
      </c>
      <c r="J137" s="298">
        <f t="shared" si="3"/>
        <v>100</v>
      </c>
      <c r="K137" s="162"/>
    </row>
    <row r="138" spans="1:11" ht="15">
      <c r="A138" s="123"/>
      <c r="B138" s="124"/>
      <c r="C138" s="124"/>
      <c r="D138" s="124"/>
      <c r="E138" s="54" t="s">
        <v>161</v>
      </c>
      <c r="F138" s="130" t="s">
        <v>250</v>
      </c>
      <c r="G138" s="264">
        <v>148</v>
      </c>
      <c r="H138" s="366">
        <v>148</v>
      </c>
      <c r="I138" s="162">
        <v>148</v>
      </c>
      <c r="J138" s="298">
        <f t="shared" si="3"/>
        <v>100</v>
      </c>
      <c r="K138" s="162"/>
    </row>
    <row r="139" spans="1:11" ht="15">
      <c r="A139" s="123"/>
      <c r="B139" s="124"/>
      <c r="C139" s="124"/>
      <c r="D139" s="124"/>
      <c r="E139" s="54" t="s">
        <v>161</v>
      </c>
      <c r="F139" s="236" t="s">
        <v>251</v>
      </c>
      <c r="G139" s="264">
        <v>500</v>
      </c>
      <c r="H139" s="366">
        <v>500</v>
      </c>
      <c r="I139" s="162">
        <v>500</v>
      </c>
      <c r="J139" s="298">
        <f t="shared" si="3"/>
        <v>100</v>
      </c>
      <c r="K139" s="162"/>
    </row>
    <row r="140" spans="1:11" ht="15">
      <c r="A140" s="123"/>
      <c r="B140" s="124"/>
      <c r="C140" s="124"/>
      <c r="D140" s="124"/>
      <c r="E140" s="54" t="s">
        <v>161</v>
      </c>
      <c r="F140" s="236" t="s">
        <v>252</v>
      </c>
      <c r="G140" s="264"/>
      <c r="H140" s="366">
        <v>527</v>
      </c>
      <c r="I140" s="162">
        <v>527</v>
      </c>
      <c r="J140" s="298">
        <f t="shared" si="3"/>
        <v>100</v>
      </c>
      <c r="K140" s="162"/>
    </row>
    <row r="141" spans="1:11" ht="15">
      <c r="A141" s="123"/>
      <c r="B141" s="124"/>
      <c r="C141" s="124"/>
      <c r="D141" s="124"/>
      <c r="E141" s="54"/>
      <c r="F141" s="217"/>
      <c r="G141" s="258"/>
      <c r="H141" s="361"/>
      <c r="I141" s="137"/>
      <c r="J141" s="296"/>
      <c r="K141" s="137"/>
    </row>
    <row r="142" spans="1:11" ht="15">
      <c r="A142" s="123"/>
      <c r="B142" s="124"/>
      <c r="C142" s="121" t="s">
        <v>16</v>
      </c>
      <c r="D142" s="120" t="s">
        <v>173</v>
      </c>
      <c r="E142" s="127"/>
      <c r="F142" s="127"/>
      <c r="G142" s="321">
        <f>SUM(G143+G151+G153+G156)</f>
        <v>20280</v>
      </c>
      <c r="H142" s="360">
        <f>SUM(H143,H151,H153,H156)</f>
        <v>69011</v>
      </c>
      <c r="I142" s="150">
        <f>SUM(I143,I151,I153,I156)</f>
        <v>21516</v>
      </c>
      <c r="J142" s="295">
        <f t="shared" si="3"/>
        <v>31.177638347509816</v>
      </c>
      <c r="K142" s="150">
        <f>SUM(K143,K151,K153,K156)</f>
        <v>0</v>
      </c>
    </row>
    <row r="143" spans="1:11" ht="15">
      <c r="A143" s="123"/>
      <c r="B143" s="124"/>
      <c r="C143" s="124"/>
      <c r="D143" s="128" t="s">
        <v>174</v>
      </c>
      <c r="E143" s="126" t="s">
        <v>193</v>
      </c>
      <c r="F143" s="126"/>
      <c r="G143" s="322">
        <f>SUM(G144:G148)</f>
        <v>9210</v>
      </c>
      <c r="H143" s="365">
        <f>SUM(H144:H149)</f>
        <v>44248</v>
      </c>
      <c r="I143" s="137">
        <f>SUM(I144:I149)</f>
        <v>16047</v>
      </c>
      <c r="J143" s="298">
        <f t="shared" si="3"/>
        <v>36.266045922979565</v>
      </c>
      <c r="K143" s="137">
        <f>SUM(K144:K148)</f>
        <v>0</v>
      </c>
    </row>
    <row r="144" spans="1:11" ht="15">
      <c r="A144" s="123"/>
      <c r="B144" s="124"/>
      <c r="C144" s="124"/>
      <c r="D144" s="124"/>
      <c r="E144" s="54" t="s">
        <v>161</v>
      </c>
      <c r="F144" s="136" t="s">
        <v>253</v>
      </c>
      <c r="G144" s="264">
        <v>3700</v>
      </c>
      <c r="H144" s="366">
        <v>3700</v>
      </c>
      <c r="I144" s="162">
        <v>0</v>
      </c>
      <c r="J144" s="298">
        <f t="shared" si="3"/>
        <v>0</v>
      </c>
      <c r="K144" s="162"/>
    </row>
    <row r="145" spans="1:11" ht="15">
      <c r="A145" s="123"/>
      <c r="B145" s="124"/>
      <c r="C145" s="124"/>
      <c r="D145" s="124"/>
      <c r="E145" s="54" t="s">
        <v>161</v>
      </c>
      <c r="F145" s="136" t="s">
        <v>254</v>
      </c>
      <c r="G145" s="264">
        <v>140</v>
      </c>
      <c r="H145" s="366">
        <v>140</v>
      </c>
      <c r="I145" s="162">
        <v>0</v>
      </c>
      <c r="J145" s="298">
        <f t="shared" si="3"/>
        <v>0</v>
      </c>
      <c r="K145" s="162"/>
    </row>
    <row r="146" spans="1:11" ht="15">
      <c r="A146" s="123"/>
      <c r="B146" s="124"/>
      <c r="C146" s="124"/>
      <c r="D146" s="124"/>
      <c r="E146" s="54" t="s">
        <v>161</v>
      </c>
      <c r="F146" s="136" t="s">
        <v>255</v>
      </c>
      <c r="G146" s="264">
        <v>170</v>
      </c>
      <c r="H146" s="366">
        <v>170</v>
      </c>
      <c r="I146" s="162">
        <v>0</v>
      </c>
      <c r="J146" s="298">
        <f t="shared" si="3"/>
        <v>0</v>
      </c>
      <c r="K146" s="162"/>
    </row>
    <row r="147" spans="1:11" ht="15">
      <c r="A147" s="123"/>
      <c r="B147" s="124"/>
      <c r="C147" s="124"/>
      <c r="D147" s="124"/>
      <c r="E147" s="54" t="s">
        <v>161</v>
      </c>
      <c r="F147" s="136" t="s">
        <v>256</v>
      </c>
      <c r="G147" s="264">
        <v>3700</v>
      </c>
      <c r="H147" s="366">
        <v>3700</v>
      </c>
      <c r="I147" s="162">
        <v>3141</v>
      </c>
      <c r="J147" s="298">
        <f t="shared" si="3"/>
        <v>84.89189189189189</v>
      </c>
      <c r="K147" s="162"/>
    </row>
    <row r="148" spans="1:11" ht="15">
      <c r="A148" s="123"/>
      <c r="B148" s="124"/>
      <c r="C148" s="124"/>
      <c r="D148" s="124"/>
      <c r="E148" s="54" t="s">
        <v>161</v>
      </c>
      <c r="F148" s="136" t="s">
        <v>257</v>
      </c>
      <c r="G148" s="264">
        <v>1500</v>
      </c>
      <c r="H148" s="366">
        <v>1538</v>
      </c>
      <c r="I148" s="162">
        <v>1157</v>
      </c>
      <c r="J148" s="298">
        <f t="shared" si="3"/>
        <v>75.22756827048114</v>
      </c>
      <c r="K148" s="162"/>
    </row>
    <row r="149" spans="1:11" ht="15">
      <c r="A149" s="123"/>
      <c r="B149" s="124"/>
      <c r="C149" s="124"/>
      <c r="D149" s="124"/>
      <c r="E149" s="54" t="s">
        <v>161</v>
      </c>
      <c r="F149" s="136" t="s">
        <v>463</v>
      </c>
      <c r="G149" s="264"/>
      <c r="H149" s="366">
        <v>35000</v>
      </c>
      <c r="I149" s="162">
        <v>11749</v>
      </c>
      <c r="J149" s="298">
        <v>0</v>
      </c>
      <c r="K149" s="162"/>
    </row>
    <row r="150" spans="1:11" ht="15">
      <c r="A150" s="123"/>
      <c r="B150" s="124"/>
      <c r="C150" s="124"/>
      <c r="D150" s="124"/>
      <c r="E150" s="124"/>
      <c r="F150" s="124"/>
      <c r="G150" s="258"/>
      <c r="H150" s="361"/>
      <c r="I150" s="137"/>
      <c r="J150" s="296"/>
      <c r="K150" s="137"/>
    </row>
    <row r="151" spans="1:11" ht="15">
      <c r="A151" s="123"/>
      <c r="B151" s="124"/>
      <c r="C151" s="124"/>
      <c r="D151" s="128" t="s">
        <v>26</v>
      </c>
      <c r="E151" s="127" t="s">
        <v>258</v>
      </c>
      <c r="F151" s="127"/>
      <c r="G151" s="258"/>
      <c r="H151" s="361"/>
      <c r="I151" s="137"/>
      <c r="J151" s="296"/>
      <c r="K151" s="137"/>
    </row>
    <row r="152" spans="1:11" ht="15">
      <c r="A152" s="123"/>
      <c r="B152" s="124"/>
      <c r="C152" s="124"/>
      <c r="D152" s="124"/>
      <c r="E152" s="124"/>
      <c r="F152" s="124"/>
      <c r="G152" s="258"/>
      <c r="H152" s="361"/>
      <c r="I152" s="137"/>
      <c r="J152" s="296"/>
      <c r="K152" s="137"/>
    </row>
    <row r="153" spans="1:11" ht="15">
      <c r="A153" s="123"/>
      <c r="B153" s="124"/>
      <c r="C153" s="124"/>
      <c r="D153" s="125" t="s">
        <v>36</v>
      </c>
      <c r="E153" s="127" t="s">
        <v>207</v>
      </c>
      <c r="F153" s="127"/>
      <c r="G153" s="322">
        <v>0</v>
      </c>
      <c r="H153" s="365">
        <f>SUM(H154)</f>
        <v>443</v>
      </c>
      <c r="I153" s="137">
        <f>SUM(I154)</f>
        <v>443</v>
      </c>
      <c r="J153" s="296">
        <f t="shared" si="3"/>
        <v>100</v>
      </c>
      <c r="K153" s="137">
        <f>SUM(K154)</f>
        <v>0</v>
      </c>
    </row>
    <row r="154" spans="1:11" ht="15">
      <c r="A154" s="123"/>
      <c r="B154" s="124"/>
      <c r="C154" s="124"/>
      <c r="D154" s="125"/>
      <c r="E154" s="151" t="s">
        <v>161</v>
      </c>
      <c r="F154" s="217" t="s">
        <v>60</v>
      </c>
      <c r="G154" s="258"/>
      <c r="H154" s="366">
        <v>443</v>
      </c>
      <c r="I154" s="162">
        <v>443</v>
      </c>
      <c r="J154" s="298">
        <f t="shared" si="3"/>
        <v>100</v>
      </c>
      <c r="K154" s="162"/>
    </row>
    <row r="155" spans="1:11" ht="15">
      <c r="A155" s="123"/>
      <c r="B155" s="124"/>
      <c r="C155" s="124"/>
      <c r="D155" s="124"/>
      <c r="E155" s="54"/>
      <c r="F155" s="130"/>
      <c r="G155" s="258"/>
      <c r="H155" s="361"/>
      <c r="I155" s="137"/>
      <c r="J155" s="296"/>
      <c r="K155" s="137"/>
    </row>
    <row r="156" spans="1:11" ht="15">
      <c r="A156" s="123"/>
      <c r="B156" s="124"/>
      <c r="C156" s="124"/>
      <c r="D156" s="128" t="s">
        <v>259</v>
      </c>
      <c r="E156" s="139" t="s">
        <v>260</v>
      </c>
      <c r="F156" s="189"/>
      <c r="G156" s="322">
        <f>SUM(G157:G159)</f>
        <v>11070</v>
      </c>
      <c r="H156" s="365">
        <f>SUM(H157:H162)</f>
        <v>24320</v>
      </c>
      <c r="I156" s="137">
        <f>SUM(I157:I162)</f>
        <v>5026</v>
      </c>
      <c r="J156" s="296">
        <f t="shared" si="3"/>
        <v>20.66611842105263</v>
      </c>
      <c r="K156" s="137">
        <f>SUM(K157:K162)</f>
        <v>0</v>
      </c>
    </row>
    <row r="157" spans="1:11" ht="15">
      <c r="A157" s="123"/>
      <c r="B157" s="124"/>
      <c r="C157" s="124"/>
      <c r="D157" s="128"/>
      <c r="E157" s="54" t="s">
        <v>161</v>
      </c>
      <c r="F157" s="189" t="s">
        <v>261</v>
      </c>
      <c r="G157" s="264">
        <v>665</v>
      </c>
      <c r="H157" s="366">
        <v>665</v>
      </c>
      <c r="I157" s="162">
        <v>0</v>
      </c>
      <c r="J157" s="298">
        <f t="shared" si="3"/>
        <v>0</v>
      </c>
      <c r="K157" s="162"/>
    </row>
    <row r="158" spans="1:11" ht="15">
      <c r="A158" s="123"/>
      <c r="B158" s="124"/>
      <c r="C158" s="124"/>
      <c r="D158" s="128"/>
      <c r="E158" s="30" t="s">
        <v>161</v>
      </c>
      <c r="F158" s="236" t="s">
        <v>262</v>
      </c>
      <c r="G158" s="264">
        <v>4000</v>
      </c>
      <c r="H158" s="366">
        <v>4000</v>
      </c>
      <c r="I158" s="162">
        <v>0</v>
      </c>
      <c r="J158" s="298">
        <f t="shared" si="3"/>
        <v>0</v>
      </c>
      <c r="K158" s="162"/>
    </row>
    <row r="159" spans="1:11" ht="15">
      <c r="A159" s="123"/>
      <c r="B159" s="124"/>
      <c r="C159" s="124"/>
      <c r="D159" s="128"/>
      <c r="E159" s="30" t="s">
        <v>161</v>
      </c>
      <c r="F159" s="236" t="s">
        <v>263</v>
      </c>
      <c r="G159" s="266">
        <v>6405</v>
      </c>
      <c r="H159" s="366">
        <v>6405</v>
      </c>
      <c r="I159" s="162">
        <v>2026</v>
      </c>
      <c r="J159" s="298">
        <f t="shared" si="3"/>
        <v>31.631537861046056</v>
      </c>
      <c r="K159" s="162"/>
    </row>
    <row r="160" spans="1:11" ht="15">
      <c r="A160" s="123"/>
      <c r="B160" s="124"/>
      <c r="C160" s="124"/>
      <c r="D160" s="128"/>
      <c r="E160" s="30" t="s">
        <v>161</v>
      </c>
      <c r="F160" s="236" t="s">
        <v>450</v>
      </c>
      <c r="G160" s="266"/>
      <c r="H160" s="372">
        <v>3000</v>
      </c>
      <c r="I160" s="312">
        <v>3000</v>
      </c>
      <c r="J160" s="313">
        <f t="shared" si="3"/>
        <v>100</v>
      </c>
      <c r="K160" s="312"/>
    </row>
    <row r="161" spans="1:11" ht="15">
      <c r="A161" s="123"/>
      <c r="B161" s="124"/>
      <c r="C161" s="124"/>
      <c r="D161" s="128"/>
      <c r="E161" s="30" t="s">
        <v>161</v>
      </c>
      <c r="F161" s="236" t="s">
        <v>451</v>
      </c>
      <c r="G161" s="266"/>
      <c r="H161" s="372">
        <v>7000</v>
      </c>
      <c r="I161" s="312">
        <v>0</v>
      </c>
      <c r="J161" s="313">
        <f t="shared" si="3"/>
        <v>0</v>
      </c>
      <c r="K161" s="312"/>
    </row>
    <row r="162" spans="1:11" ht="15">
      <c r="A162" s="123"/>
      <c r="B162" s="124"/>
      <c r="C162" s="124"/>
      <c r="D162" s="128"/>
      <c r="E162" s="30" t="s">
        <v>161</v>
      </c>
      <c r="F162" s="236" t="s">
        <v>452</v>
      </c>
      <c r="G162" s="266"/>
      <c r="H162" s="372">
        <v>3250</v>
      </c>
      <c r="I162" s="312">
        <v>0</v>
      </c>
      <c r="J162" s="313">
        <f t="shared" si="3"/>
        <v>0</v>
      </c>
      <c r="K162" s="312"/>
    </row>
    <row r="163" spans="1:11" ht="15.75" thickBot="1">
      <c r="A163" s="140"/>
      <c r="B163" s="141"/>
      <c r="C163" s="141"/>
      <c r="D163" s="141"/>
      <c r="E163" s="142"/>
      <c r="F163" s="244"/>
      <c r="G163" s="262"/>
      <c r="H163" s="368"/>
      <c r="I163" s="160"/>
      <c r="J163" s="300"/>
      <c r="K163" s="160"/>
    </row>
    <row r="164" spans="1:11" ht="15">
      <c r="A164" s="123"/>
      <c r="B164" s="124"/>
      <c r="C164" s="121" t="s">
        <v>61</v>
      </c>
      <c r="D164" s="120" t="s">
        <v>264</v>
      </c>
      <c r="E164" s="127"/>
      <c r="F164" s="127"/>
      <c r="G164" s="320">
        <f>SUM(G165)</f>
        <v>30000</v>
      </c>
      <c r="H164" s="373">
        <f>SUM(H165)</f>
        <v>30000</v>
      </c>
      <c r="I164" s="155">
        <f>SUM(I165)</f>
        <v>30000</v>
      </c>
      <c r="J164" s="303">
        <f t="shared" si="3"/>
        <v>100</v>
      </c>
      <c r="K164" s="155">
        <f>SUM(K165)</f>
        <v>0</v>
      </c>
    </row>
    <row r="165" spans="1:11" ht="15">
      <c r="A165" s="123"/>
      <c r="B165" s="124"/>
      <c r="C165" s="121"/>
      <c r="D165" s="128" t="s">
        <v>265</v>
      </c>
      <c r="E165" s="126" t="s">
        <v>266</v>
      </c>
      <c r="F165" s="126"/>
      <c r="G165" s="265">
        <v>30000</v>
      </c>
      <c r="H165" s="361">
        <v>30000</v>
      </c>
      <c r="I165" s="137">
        <v>30000</v>
      </c>
      <c r="J165" s="296">
        <f t="shared" si="3"/>
        <v>100</v>
      </c>
      <c r="K165" s="137"/>
    </row>
    <row r="166" spans="1:11" ht="15">
      <c r="A166" s="123"/>
      <c r="B166" s="124"/>
      <c r="C166" s="124"/>
      <c r="D166" s="128"/>
      <c r="E166" s="124"/>
      <c r="F166" s="124"/>
      <c r="G166" s="258"/>
      <c r="H166" s="361"/>
      <c r="I166" s="137"/>
      <c r="J166" s="296"/>
      <c r="K166" s="137"/>
    </row>
    <row r="167" spans="1:11" ht="15">
      <c r="A167" s="123"/>
      <c r="B167" s="124"/>
      <c r="C167" s="121" t="s">
        <v>93</v>
      </c>
      <c r="D167" s="120" t="s">
        <v>267</v>
      </c>
      <c r="E167" s="127"/>
      <c r="F167" s="127"/>
      <c r="G167" s="321">
        <f>SUM(G168+G170)</f>
        <v>6800</v>
      </c>
      <c r="H167" s="360">
        <f>SUM(H170)</f>
        <v>6800</v>
      </c>
      <c r="I167" s="150">
        <f>SUM(I170)</f>
        <v>800</v>
      </c>
      <c r="J167" s="295">
        <f t="shared" si="3"/>
        <v>11.76470588235294</v>
      </c>
      <c r="K167" s="150">
        <f>SUM(K170)</f>
        <v>0</v>
      </c>
    </row>
    <row r="168" spans="1:11" ht="15">
      <c r="A168" s="123"/>
      <c r="B168" s="124"/>
      <c r="C168" s="124"/>
      <c r="D168" s="128" t="s">
        <v>268</v>
      </c>
      <c r="E168" s="126" t="s">
        <v>269</v>
      </c>
      <c r="F168" s="126"/>
      <c r="G168" s="258"/>
      <c r="H168" s="361"/>
      <c r="I168" s="137"/>
      <c r="J168" s="296"/>
      <c r="K168" s="137"/>
    </row>
    <row r="169" spans="1:11" ht="15">
      <c r="A169" s="123"/>
      <c r="B169" s="124"/>
      <c r="C169" s="124"/>
      <c r="D169" s="124"/>
      <c r="E169" s="124"/>
      <c r="F169" s="124"/>
      <c r="G169" s="258"/>
      <c r="H169" s="361"/>
      <c r="I169" s="137"/>
      <c r="J169" s="296"/>
      <c r="K169" s="137"/>
    </row>
    <row r="170" spans="1:11" ht="15">
      <c r="A170" s="123"/>
      <c r="B170" s="124"/>
      <c r="C170" s="124"/>
      <c r="D170" s="128" t="s">
        <v>270</v>
      </c>
      <c r="E170" s="127" t="s">
        <v>271</v>
      </c>
      <c r="F170" s="127"/>
      <c r="G170" s="322">
        <f>SUM(G171)</f>
        <v>6800</v>
      </c>
      <c r="H170" s="365">
        <f>SUM(H171)</f>
        <v>6800</v>
      </c>
      <c r="I170" s="137">
        <f>SUM(I171)</f>
        <v>800</v>
      </c>
      <c r="J170" s="296">
        <f t="shared" si="3"/>
        <v>11.76470588235294</v>
      </c>
      <c r="K170" s="137">
        <f>SUM(K171)</f>
        <v>0</v>
      </c>
    </row>
    <row r="171" spans="1:11" ht="15">
      <c r="A171" s="123"/>
      <c r="B171" s="124"/>
      <c r="C171" s="124"/>
      <c r="D171" s="124"/>
      <c r="E171" s="54" t="s">
        <v>161</v>
      </c>
      <c r="F171" s="236" t="s">
        <v>272</v>
      </c>
      <c r="G171" s="264">
        <v>6800</v>
      </c>
      <c r="H171" s="366">
        <v>6800</v>
      </c>
      <c r="I171" s="162">
        <v>800</v>
      </c>
      <c r="J171" s="298">
        <f t="shared" si="3"/>
        <v>11.76470588235294</v>
      </c>
      <c r="K171" s="162"/>
    </row>
    <row r="172" spans="1:11" ht="15">
      <c r="A172" s="123"/>
      <c r="B172" s="124"/>
      <c r="C172" s="124"/>
      <c r="D172" s="124"/>
      <c r="E172" s="124"/>
      <c r="F172" s="124"/>
      <c r="G172" s="258"/>
      <c r="H172" s="361"/>
      <c r="I172" s="137"/>
      <c r="J172" s="296"/>
      <c r="K172" s="137"/>
    </row>
    <row r="173" spans="1:11" ht="15">
      <c r="A173" s="123"/>
      <c r="B173" s="124"/>
      <c r="C173" s="121" t="s">
        <v>95</v>
      </c>
      <c r="D173" s="120" t="s">
        <v>273</v>
      </c>
      <c r="E173" s="127"/>
      <c r="F173" s="127"/>
      <c r="G173" s="321">
        <f>SUM(G174:G176)</f>
        <v>143396</v>
      </c>
      <c r="H173" s="360">
        <f>SUM(H174:H176)</f>
        <v>143396</v>
      </c>
      <c r="I173" s="150">
        <f>SUM(I174:I176)</f>
        <v>122640</v>
      </c>
      <c r="J173" s="295">
        <f aca="true" t="shared" si="4" ref="J173:J199">I173/H173*100</f>
        <v>85.52539819799716</v>
      </c>
      <c r="K173" s="150">
        <f>SUM(K174:K176)</f>
        <v>0</v>
      </c>
    </row>
    <row r="174" spans="1:11" ht="15">
      <c r="A174" s="123"/>
      <c r="B174" s="124"/>
      <c r="C174" s="124"/>
      <c r="D174" s="128" t="s">
        <v>274</v>
      </c>
      <c r="E174" s="126" t="s">
        <v>275</v>
      </c>
      <c r="F174" s="126"/>
      <c r="G174" s="258">
        <v>37564</v>
      </c>
      <c r="H174" s="361">
        <v>37564</v>
      </c>
      <c r="I174" s="137">
        <v>28173</v>
      </c>
      <c r="J174" s="296">
        <f t="shared" si="4"/>
        <v>75</v>
      </c>
      <c r="K174" s="137"/>
    </row>
    <row r="175" spans="1:11" ht="15">
      <c r="A175" s="123"/>
      <c r="B175" s="124"/>
      <c r="C175" s="124"/>
      <c r="D175" s="128" t="s">
        <v>276</v>
      </c>
      <c r="E175" s="126" t="s">
        <v>277</v>
      </c>
      <c r="F175" s="126"/>
      <c r="G175" s="258">
        <v>83103</v>
      </c>
      <c r="H175" s="361">
        <v>83103</v>
      </c>
      <c r="I175" s="137">
        <v>83103</v>
      </c>
      <c r="J175" s="296">
        <f t="shared" si="4"/>
        <v>100</v>
      </c>
      <c r="K175" s="137"/>
    </row>
    <row r="176" spans="1:11" ht="15">
      <c r="A176" s="123"/>
      <c r="B176" s="124"/>
      <c r="C176" s="124"/>
      <c r="D176" s="128" t="s">
        <v>278</v>
      </c>
      <c r="E176" s="126" t="s">
        <v>279</v>
      </c>
      <c r="F176" s="126"/>
      <c r="G176" s="258">
        <v>22729</v>
      </c>
      <c r="H176" s="361">
        <v>22729</v>
      </c>
      <c r="I176" s="137">
        <v>11364</v>
      </c>
      <c r="J176" s="296">
        <f t="shared" si="4"/>
        <v>49.99780016718729</v>
      </c>
      <c r="K176" s="137"/>
    </row>
    <row r="177" spans="1:11" ht="15">
      <c r="A177" s="123"/>
      <c r="B177" s="124"/>
      <c r="C177" s="124"/>
      <c r="D177" s="124"/>
      <c r="E177" s="124"/>
      <c r="F177" s="124"/>
      <c r="G177" s="258"/>
      <c r="H177" s="361"/>
      <c r="I177" s="137"/>
      <c r="J177" s="296"/>
      <c r="K177" s="137"/>
    </row>
    <row r="178" spans="1:11" ht="15">
      <c r="A178" s="123"/>
      <c r="B178" s="124"/>
      <c r="C178" s="121" t="s">
        <v>280</v>
      </c>
      <c r="D178" s="120" t="s">
        <v>281</v>
      </c>
      <c r="E178" s="122"/>
      <c r="F178" s="122"/>
      <c r="G178" s="257">
        <f>SUM(G179,G191)</f>
        <v>1250433</v>
      </c>
      <c r="H178" s="362">
        <f>SUM(H179,H191)</f>
        <v>757268</v>
      </c>
      <c r="I178" s="150"/>
      <c r="J178" s="295">
        <f t="shared" si="4"/>
        <v>0</v>
      </c>
      <c r="K178" s="150"/>
    </row>
    <row r="179" spans="1:11" ht="15">
      <c r="A179" s="123"/>
      <c r="B179" s="124"/>
      <c r="C179" s="121"/>
      <c r="D179" s="165" t="s">
        <v>282</v>
      </c>
      <c r="E179" s="166" t="s">
        <v>283</v>
      </c>
      <c r="F179" s="122"/>
      <c r="G179" s="257">
        <f>SUM(G180:G186)</f>
        <v>351814</v>
      </c>
      <c r="H179" s="362">
        <f>SUM(H180:H189)</f>
        <v>11633</v>
      </c>
      <c r="I179" s="150"/>
      <c r="J179" s="295">
        <f t="shared" si="4"/>
        <v>0</v>
      </c>
      <c r="K179" s="150"/>
    </row>
    <row r="180" spans="1:11" ht="15">
      <c r="A180" s="123"/>
      <c r="B180" s="124"/>
      <c r="C180" s="124"/>
      <c r="D180" s="124"/>
      <c r="E180" s="54">
        <v>1</v>
      </c>
      <c r="F180" s="126" t="s">
        <v>25</v>
      </c>
      <c r="G180" s="258">
        <v>519</v>
      </c>
      <c r="H180" s="361">
        <v>1519</v>
      </c>
      <c r="I180" s="137"/>
      <c r="J180" s="296">
        <f t="shared" si="4"/>
        <v>0</v>
      </c>
      <c r="K180" s="137"/>
    </row>
    <row r="181" spans="1:11" ht="15">
      <c r="A181" s="123"/>
      <c r="B181" s="124"/>
      <c r="C181" s="124"/>
      <c r="D181" s="124"/>
      <c r="E181" s="54">
        <v>2</v>
      </c>
      <c r="F181" s="126" t="s">
        <v>284</v>
      </c>
      <c r="G181" s="258">
        <v>16000</v>
      </c>
      <c r="H181" s="361"/>
      <c r="I181" s="137"/>
      <c r="J181" s="296" t="e">
        <f t="shared" si="4"/>
        <v>#DIV/0!</v>
      </c>
      <c r="K181" s="137"/>
    </row>
    <row r="182" spans="1:11" ht="15">
      <c r="A182" s="123"/>
      <c r="B182" s="124"/>
      <c r="C182" s="124"/>
      <c r="D182" s="124"/>
      <c r="E182" s="54">
        <v>3</v>
      </c>
      <c r="F182" s="126" t="s">
        <v>285</v>
      </c>
      <c r="G182" s="258">
        <v>302539</v>
      </c>
      <c r="H182" s="361">
        <v>0</v>
      </c>
      <c r="I182" s="137"/>
      <c r="J182" s="296" t="e">
        <f t="shared" si="4"/>
        <v>#DIV/0!</v>
      </c>
      <c r="K182" s="137"/>
    </row>
    <row r="183" spans="1:11" ht="15">
      <c r="A183" s="123"/>
      <c r="B183" s="124"/>
      <c r="C183" s="124"/>
      <c r="D183" s="124"/>
      <c r="E183" s="54">
        <v>4</v>
      </c>
      <c r="F183" s="126" t="s">
        <v>286</v>
      </c>
      <c r="G183" s="258">
        <v>8000</v>
      </c>
      <c r="H183" s="361">
        <v>3474</v>
      </c>
      <c r="I183" s="137"/>
      <c r="J183" s="296">
        <f t="shared" si="4"/>
        <v>0</v>
      </c>
      <c r="K183" s="137"/>
    </row>
    <row r="184" spans="1:11" ht="15">
      <c r="A184" s="123"/>
      <c r="B184" s="124"/>
      <c r="C184" s="124"/>
      <c r="D184" s="124"/>
      <c r="E184" s="54">
        <v>5</v>
      </c>
      <c r="F184" s="126" t="s">
        <v>287</v>
      </c>
      <c r="G184" s="258">
        <v>2536</v>
      </c>
      <c r="H184" s="361">
        <v>2536</v>
      </c>
      <c r="I184" s="137"/>
      <c r="J184" s="296">
        <f t="shared" si="4"/>
        <v>0</v>
      </c>
      <c r="K184" s="137"/>
    </row>
    <row r="185" spans="1:11" ht="15">
      <c r="A185" s="123"/>
      <c r="B185" s="124"/>
      <c r="C185" s="124"/>
      <c r="D185" s="124"/>
      <c r="E185" s="54">
        <v>6</v>
      </c>
      <c r="F185" s="126" t="s">
        <v>288</v>
      </c>
      <c r="G185" s="258">
        <v>10920</v>
      </c>
      <c r="H185" s="361">
        <v>0</v>
      </c>
      <c r="I185" s="137"/>
      <c r="J185" s="296">
        <v>0</v>
      </c>
      <c r="K185" s="137"/>
    </row>
    <row r="186" spans="1:11" ht="15">
      <c r="A186" s="123"/>
      <c r="B186" s="124"/>
      <c r="C186" s="124"/>
      <c r="D186" s="124"/>
      <c r="E186" s="54">
        <v>7</v>
      </c>
      <c r="F186" s="126" t="s">
        <v>289</v>
      </c>
      <c r="G186" s="258">
        <v>11300</v>
      </c>
      <c r="H186" s="361">
        <v>2133</v>
      </c>
      <c r="I186" s="137"/>
      <c r="J186" s="296">
        <f t="shared" si="4"/>
        <v>0</v>
      </c>
      <c r="K186" s="137"/>
    </row>
    <row r="187" spans="1:11" ht="15">
      <c r="A187" s="123"/>
      <c r="B187" s="124"/>
      <c r="C187" s="124"/>
      <c r="D187" s="124"/>
      <c r="E187" s="54">
        <v>8</v>
      </c>
      <c r="F187" s="293" t="s">
        <v>428</v>
      </c>
      <c r="G187" s="258"/>
      <c r="H187" s="361">
        <v>0</v>
      </c>
      <c r="I187" s="137"/>
      <c r="J187" s="296">
        <v>0</v>
      </c>
      <c r="K187" s="137"/>
    </row>
    <row r="188" spans="1:11" ht="15">
      <c r="A188" s="123"/>
      <c r="B188" s="124"/>
      <c r="C188" s="124"/>
      <c r="D188" s="124"/>
      <c r="E188" s="54">
        <v>9</v>
      </c>
      <c r="F188" s="293" t="s">
        <v>431</v>
      </c>
      <c r="G188" s="258"/>
      <c r="H188" s="361">
        <v>0</v>
      </c>
      <c r="I188" s="137"/>
      <c r="J188" s="296">
        <v>0</v>
      </c>
      <c r="K188" s="137"/>
    </row>
    <row r="189" spans="1:11" ht="15">
      <c r="A189" s="123"/>
      <c r="B189" s="124"/>
      <c r="C189" s="124"/>
      <c r="D189" s="124"/>
      <c r="E189" s="54">
        <v>10</v>
      </c>
      <c r="F189" s="293" t="s">
        <v>491</v>
      </c>
      <c r="G189" s="258"/>
      <c r="H189" s="361">
        <v>1971</v>
      </c>
      <c r="I189" s="137"/>
      <c r="J189" s="296"/>
      <c r="K189" s="137"/>
    </row>
    <row r="190" spans="1:11" ht="15">
      <c r="A190" s="123"/>
      <c r="B190" s="124"/>
      <c r="C190" s="124"/>
      <c r="D190" s="124"/>
      <c r="E190" s="153"/>
      <c r="F190" s="192"/>
      <c r="G190" s="258"/>
      <c r="H190" s="361"/>
      <c r="I190" s="137"/>
      <c r="J190" s="296"/>
      <c r="K190" s="137"/>
    </row>
    <row r="191" spans="1:11" ht="15">
      <c r="A191" s="123"/>
      <c r="B191" s="124"/>
      <c r="C191" s="124"/>
      <c r="D191" s="167" t="s">
        <v>290</v>
      </c>
      <c r="E191" s="168" t="s">
        <v>291</v>
      </c>
      <c r="F191" s="183"/>
      <c r="G191" s="259">
        <f>SUM(G192:G196)</f>
        <v>898619</v>
      </c>
      <c r="H191" s="362">
        <f>SUM(H192:K197)</f>
        <v>745635</v>
      </c>
      <c r="I191" s="150"/>
      <c r="J191" s="295">
        <f t="shared" si="4"/>
        <v>0</v>
      </c>
      <c r="K191" s="150"/>
    </row>
    <row r="192" spans="1:11" ht="15">
      <c r="A192" s="123"/>
      <c r="B192" s="124"/>
      <c r="C192" s="124"/>
      <c r="D192" s="124"/>
      <c r="E192" s="153">
        <v>1</v>
      </c>
      <c r="F192" s="203" t="s">
        <v>292</v>
      </c>
      <c r="G192" s="258">
        <v>880740</v>
      </c>
      <c r="H192" s="361">
        <v>725025</v>
      </c>
      <c r="I192" s="137"/>
      <c r="J192" s="296">
        <f t="shared" si="4"/>
        <v>0</v>
      </c>
      <c r="K192" s="137"/>
    </row>
    <row r="193" spans="1:11" ht="15">
      <c r="A193" s="123"/>
      <c r="B193" s="124"/>
      <c r="C193" s="124"/>
      <c r="D193" s="124"/>
      <c r="E193" s="153">
        <v>2</v>
      </c>
      <c r="F193" s="203" t="s">
        <v>293</v>
      </c>
      <c r="G193" s="258">
        <v>13340</v>
      </c>
      <c r="H193" s="361">
        <v>13863</v>
      </c>
      <c r="I193" s="137"/>
      <c r="J193" s="296">
        <f t="shared" si="4"/>
        <v>0</v>
      </c>
      <c r="K193" s="137"/>
    </row>
    <row r="194" spans="1:11" ht="15">
      <c r="A194" s="123"/>
      <c r="B194" s="124"/>
      <c r="C194" s="124"/>
      <c r="D194" s="124"/>
      <c r="E194" s="153">
        <v>3</v>
      </c>
      <c r="F194" s="203" t="s">
        <v>294</v>
      </c>
      <c r="G194" s="258">
        <v>683</v>
      </c>
      <c r="H194" s="361">
        <v>983</v>
      </c>
      <c r="I194" s="137"/>
      <c r="J194" s="296">
        <f t="shared" si="4"/>
        <v>0</v>
      </c>
      <c r="K194" s="137"/>
    </row>
    <row r="195" spans="1:11" ht="15">
      <c r="A195" s="123"/>
      <c r="B195" s="124"/>
      <c r="C195" s="124"/>
      <c r="D195" s="124"/>
      <c r="E195" s="153">
        <v>4</v>
      </c>
      <c r="F195" s="203" t="s">
        <v>295</v>
      </c>
      <c r="G195" s="258">
        <v>1000</v>
      </c>
      <c r="H195" s="361">
        <v>1896</v>
      </c>
      <c r="I195" s="137"/>
      <c r="J195" s="296">
        <f t="shared" si="4"/>
        <v>0</v>
      </c>
      <c r="K195" s="137"/>
    </row>
    <row r="196" spans="1:11" ht="15">
      <c r="A196" s="123"/>
      <c r="B196" s="124"/>
      <c r="C196" s="124"/>
      <c r="D196" s="124"/>
      <c r="E196" s="153">
        <v>5</v>
      </c>
      <c r="F196" s="203" t="s">
        <v>296</v>
      </c>
      <c r="G196" s="258">
        <v>2856</v>
      </c>
      <c r="H196" s="361">
        <v>0</v>
      </c>
      <c r="I196" s="137"/>
      <c r="J196" s="296">
        <v>0</v>
      </c>
      <c r="K196" s="137"/>
    </row>
    <row r="197" spans="1:11" ht="15">
      <c r="A197" s="123"/>
      <c r="B197" s="124"/>
      <c r="C197" s="124"/>
      <c r="D197" s="124"/>
      <c r="E197" s="153">
        <v>6</v>
      </c>
      <c r="F197" s="203" t="s">
        <v>492</v>
      </c>
      <c r="G197" s="258"/>
      <c r="H197" s="361">
        <v>3868</v>
      </c>
      <c r="I197" s="137"/>
      <c r="J197" s="296"/>
      <c r="K197" s="137"/>
    </row>
    <row r="198" spans="1:11" ht="15">
      <c r="A198" s="123"/>
      <c r="B198" s="124"/>
      <c r="C198" s="124"/>
      <c r="D198" s="124"/>
      <c r="E198" s="124"/>
      <c r="F198" s="124"/>
      <c r="G198" s="258"/>
      <c r="H198" s="361"/>
      <c r="I198" s="137"/>
      <c r="J198" s="296"/>
      <c r="K198" s="137"/>
    </row>
    <row r="199" spans="1:11" ht="15">
      <c r="A199" s="123"/>
      <c r="B199" s="124"/>
      <c r="C199" s="121" t="s">
        <v>99</v>
      </c>
      <c r="D199" s="120" t="s">
        <v>297</v>
      </c>
      <c r="E199" s="122"/>
      <c r="F199" s="122"/>
      <c r="G199" s="259">
        <v>30000</v>
      </c>
      <c r="H199" s="362">
        <v>101204</v>
      </c>
      <c r="I199" s="150"/>
      <c r="J199" s="295">
        <f t="shared" si="4"/>
        <v>0</v>
      </c>
      <c r="K199" s="150"/>
    </row>
    <row r="200" spans="1:11" ht="15.75" thickBot="1">
      <c r="A200" s="140"/>
      <c r="B200" s="141"/>
      <c r="C200" s="141"/>
      <c r="D200" s="141"/>
      <c r="E200" s="141"/>
      <c r="F200" s="242"/>
      <c r="G200" s="262"/>
      <c r="H200" s="368"/>
      <c r="I200" s="160"/>
      <c r="J200" s="300"/>
      <c r="K200" s="160"/>
    </row>
    <row r="201" spans="1:11" ht="15.75" thickBot="1">
      <c r="A201" s="116"/>
      <c r="B201" s="117" t="s">
        <v>298</v>
      </c>
      <c r="C201" s="118"/>
      <c r="D201" s="118"/>
      <c r="E201" s="118"/>
      <c r="F201" s="118"/>
      <c r="G201" s="318">
        <f>SUM(G203+G215)</f>
        <v>2664</v>
      </c>
      <c r="H201" s="359">
        <f>SUM(H203,H215)</f>
        <v>4589</v>
      </c>
      <c r="I201" s="143">
        <f>SUM(I203,I215)</f>
        <v>2134</v>
      </c>
      <c r="J201" s="294">
        <f>I201/H201*100</f>
        <v>46.50250599259098</v>
      </c>
      <c r="K201" s="143">
        <f>SUM(K203,K215)</f>
        <v>0</v>
      </c>
    </row>
    <row r="202" spans="1:11" ht="15">
      <c r="A202" s="144"/>
      <c r="B202" s="145"/>
      <c r="C202" s="145"/>
      <c r="D202" s="145"/>
      <c r="E202" s="145"/>
      <c r="F202" s="145"/>
      <c r="G202" s="267"/>
      <c r="H202" s="369"/>
      <c r="I202" s="149"/>
      <c r="J202" s="301"/>
      <c r="K202" s="149"/>
    </row>
    <row r="203" spans="1:11" ht="15">
      <c r="A203" s="170"/>
      <c r="B203" s="171" t="s">
        <v>299</v>
      </c>
      <c r="C203" s="172"/>
      <c r="D203" s="172"/>
      <c r="E203" s="172"/>
      <c r="F203" s="172"/>
      <c r="G203" s="323">
        <f>SUM(G205+G212)</f>
        <v>1589</v>
      </c>
      <c r="H203" s="374">
        <f>SUM(H205,H212)</f>
        <v>3039</v>
      </c>
      <c r="I203" s="273">
        <f>SUM(I205,I212)</f>
        <v>1332</v>
      </c>
      <c r="J203" s="304">
        <f>I203/H203*100</f>
        <v>43.83020730503455</v>
      </c>
      <c r="K203" s="273">
        <f>SUM(K205,K212)</f>
        <v>0</v>
      </c>
    </row>
    <row r="204" spans="1:11" ht="15">
      <c r="A204" s="123"/>
      <c r="B204" s="124"/>
      <c r="C204" s="124"/>
      <c r="D204" s="124"/>
      <c r="E204" s="124"/>
      <c r="F204" s="124"/>
      <c r="G204" s="258"/>
      <c r="H204" s="363"/>
      <c r="I204" s="148"/>
      <c r="J204" s="296"/>
      <c r="K204" s="148"/>
    </row>
    <row r="205" spans="1:11" ht="15">
      <c r="A205" s="123"/>
      <c r="B205" s="124"/>
      <c r="C205" s="121" t="s">
        <v>6</v>
      </c>
      <c r="D205" s="122" t="s">
        <v>171</v>
      </c>
      <c r="E205" s="127"/>
      <c r="F205" s="127"/>
      <c r="G205" s="321">
        <f>SUM(G206:G210)</f>
        <v>1589</v>
      </c>
      <c r="H205" s="360">
        <f>SUM(H206:H210)</f>
        <v>3039</v>
      </c>
      <c r="I205" s="150">
        <f>SUM(I206:I210)</f>
        <v>1332</v>
      </c>
      <c r="J205" s="295">
        <f aca="true" t="shared" si="5" ref="J205:J210">I205/H205*100</f>
        <v>43.83020730503455</v>
      </c>
      <c r="K205" s="150">
        <f>SUM(K206:K210)</f>
        <v>0</v>
      </c>
    </row>
    <row r="206" spans="1:11" ht="15">
      <c r="A206" s="123"/>
      <c r="B206" s="124"/>
      <c r="C206" s="124"/>
      <c r="D206" s="128" t="s">
        <v>119</v>
      </c>
      <c r="E206" s="126" t="s">
        <v>300</v>
      </c>
      <c r="F206" s="126"/>
      <c r="G206" s="258">
        <v>100</v>
      </c>
      <c r="H206" s="361">
        <v>100</v>
      </c>
      <c r="I206" s="137">
        <v>29</v>
      </c>
      <c r="J206" s="296">
        <f t="shared" si="5"/>
        <v>28.999999999999996</v>
      </c>
      <c r="K206" s="137"/>
    </row>
    <row r="207" spans="1:11" ht="15">
      <c r="A207" s="123"/>
      <c r="B207" s="124"/>
      <c r="C207" s="124"/>
      <c r="D207" s="128" t="s">
        <v>10</v>
      </c>
      <c r="E207" s="126" t="s">
        <v>191</v>
      </c>
      <c r="F207" s="126"/>
      <c r="G207" s="258">
        <v>50</v>
      </c>
      <c r="H207" s="361">
        <v>50</v>
      </c>
      <c r="I207" s="137">
        <v>1</v>
      </c>
      <c r="J207" s="296">
        <f t="shared" si="5"/>
        <v>2</v>
      </c>
      <c r="K207" s="137"/>
    </row>
    <row r="208" spans="1:11" ht="15">
      <c r="A208" s="123"/>
      <c r="B208" s="124"/>
      <c r="C208" s="124"/>
      <c r="D208" s="128" t="s">
        <v>12</v>
      </c>
      <c r="E208" s="126" t="s">
        <v>172</v>
      </c>
      <c r="F208" s="126"/>
      <c r="G208" s="258">
        <v>1064</v>
      </c>
      <c r="H208" s="361">
        <v>2514</v>
      </c>
      <c r="I208" s="137">
        <v>1227</v>
      </c>
      <c r="J208" s="296">
        <f t="shared" si="5"/>
        <v>48.80668257756563</v>
      </c>
      <c r="K208" s="137"/>
    </row>
    <row r="209" spans="1:11" ht="15">
      <c r="A209" s="123"/>
      <c r="B209" s="124"/>
      <c r="C209" s="124"/>
      <c r="D209" s="173" t="s">
        <v>14</v>
      </c>
      <c r="E209" s="126" t="s">
        <v>301</v>
      </c>
      <c r="F209" s="126"/>
      <c r="G209" s="258">
        <v>75</v>
      </c>
      <c r="H209" s="361">
        <v>75</v>
      </c>
      <c r="I209" s="137">
        <v>75</v>
      </c>
      <c r="J209" s="296">
        <f t="shared" si="5"/>
        <v>100</v>
      </c>
      <c r="K209" s="137"/>
    </row>
    <row r="210" spans="1:11" ht="15">
      <c r="A210" s="123"/>
      <c r="B210" s="124"/>
      <c r="C210" s="124"/>
      <c r="D210" s="128" t="s">
        <v>235</v>
      </c>
      <c r="E210" s="126" t="s">
        <v>302</v>
      </c>
      <c r="F210" s="126"/>
      <c r="G210" s="258">
        <v>300</v>
      </c>
      <c r="H210" s="363">
        <v>300</v>
      </c>
      <c r="I210" s="148">
        <v>0</v>
      </c>
      <c r="J210" s="296">
        <f t="shared" si="5"/>
        <v>0</v>
      </c>
      <c r="K210" s="148"/>
    </row>
    <row r="211" spans="1:11" ht="15">
      <c r="A211" s="123"/>
      <c r="B211" s="124"/>
      <c r="C211" s="124"/>
      <c r="D211" s="124"/>
      <c r="E211" s="124"/>
      <c r="F211" s="124"/>
      <c r="G211" s="258"/>
      <c r="H211" s="363"/>
      <c r="I211" s="148"/>
      <c r="J211" s="296"/>
      <c r="K211" s="148"/>
    </row>
    <row r="212" spans="1:11" ht="15">
      <c r="A212" s="119"/>
      <c r="B212" s="120"/>
      <c r="C212" s="121" t="s">
        <v>16</v>
      </c>
      <c r="D212" s="122" t="s">
        <v>173</v>
      </c>
      <c r="E212" s="122"/>
      <c r="F212" s="122"/>
      <c r="G212" s="259"/>
      <c r="H212" s="375"/>
      <c r="I212" s="274"/>
      <c r="J212" s="295"/>
      <c r="K212" s="274"/>
    </row>
    <row r="213" spans="1:11" ht="15">
      <c r="A213" s="123"/>
      <c r="B213" s="124"/>
      <c r="C213" s="124"/>
      <c r="D213" s="128" t="s">
        <v>174</v>
      </c>
      <c r="E213" s="126" t="s">
        <v>175</v>
      </c>
      <c r="F213" s="126"/>
      <c r="G213" s="258"/>
      <c r="H213" s="363"/>
      <c r="I213" s="148"/>
      <c r="J213" s="296"/>
      <c r="K213" s="148"/>
    </row>
    <row r="214" spans="1:11" ht="15">
      <c r="A214" s="123"/>
      <c r="B214" s="124"/>
      <c r="C214" s="124"/>
      <c r="D214" s="124"/>
      <c r="E214" s="124"/>
      <c r="F214" s="124"/>
      <c r="G214" s="258"/>
      <c r="H214" s="364"/>
      <c r="I214" s="169"/>
      <c r="J214" s="297"/>
      <c r="K214" s="169"/>
    </row>
    <row r="215" spans="1:11" ht="15">
      <c r="A215" s="170"/>
      <c r="B215" s="171" t="s">
        <v>303</v>
      </c>
      <c r="C215" s="172"/>
      <c r="D215" s="172"/>
      <c r="E215" s="172"/>
      <c r="F215" s="172"/>
      <c r="G215" s="323">
        <f>SUM(G217+G222)</f>
        <v>1075</v>
      </c>
      <c r="H215" s="374">
        <f>SUM(H217,H222)</f>
        <v>1550</v>
      </c>
      <c r="I215" s="273">
        <f>SUM(I217,I222)</f>
        <v>802</v>
      </c>
      <c r="J215" s="304">
        <f>I215/H215*100</f>
        <v>51.74193548387097</v>
      </c>
      <c r="K215" s="273">
        <f>SUM(K217,K222)</f>
        <v>0</v>
      </c>
    </row>
    <row r="216" spans="1:11" ht="15">
      <c r="A216" s="123"/>
      <c r="B216" s="124"/>
      <c r="C216" s="124"/>
      <c r="D216" s="124"/>
      <c r="E216" s="124"/>
      <c r="F216" s="124"/>
      <c r="G216" s="258"/>
      <c r="H216" s="363"/>
      <c r="I216" s="148"/>
      <c r="J216" s="296"/>
      <c r="K216" s="148"/>
    </row>
    <row r="217" spans="1:11" ht="15">
      <c r="A217" s="119"/>
      <c r="B217" s="120"/>
      <c r="C217" s="121" t="s">
        <v>6</v>
      </c>
      <c r="D217" s="122" t="s">
        <v>171</v>
      </c>
      <c r="E217" s="120"/>
      <c r="F217" s="120"/>
      <c r="G217" s="321">
        <f>SUM(G218:G221)</f>
        <v>1075</v>
      </c>
      <c r="H217" s="360">
        <f>SUM(H218:H221)</f>
        <v>1550</v>
      </c>
      <c r="I217" s="150">
        <f>SUM(I218:I221)</f>
        <v>802</v>
      </c>
      <c r="J217" s="295">
        <f>I217/H217*100</f>
        <v>51.74193548387097</v>
      </c>
      <c r="K217" s="150">
        <f>SUM(K218:K221)</f>
        <v>0</v>
      </c>
    </row>
    <row r="218" spans="1:11" ht="15">
      <c r="A218" s="123"/>
      <c r="B218" s="124"/>
      <c r="C218" s="124"/>
      <c r="D218" s="128" t="s">
        <v>119</v>
      </c>
      <c r="E218" s="126" t="s">
        <v>300</v>
      </c>
      <c r="F218" s="126"/>
      <c r="G218" s="258">
        <v>360</v>
      </c>
      <c r="H218" s="361">
        <v>719</v>
      </c>
      <c r="I218" s="137">
        <v>410</v>
      </c>
      <c r="J218" s="296">
        <f>I218/H218*100</f>
        <v>57.02364394993046</v>
      </c>
      <c r="K218" s="137"/>
    </row>
    <row r="219" spans="1:11" ht="15">
      <c r="A219" s="123"/>
      <c r="B219" s="124"/>
      <c r="C219" s="124"/>
      <c r="D219" s="128" t="s">
        <v>10</v>
      </c>
      <c r="E219" s="126" t="s">
        <v>191</v>
      </c>
      <c r="F219" s="126"/>
      <c r="G219" s="258">
        <v>48</v>
      </c>
      <c r="H219" s="361">
        <v>164</v>
      </c>
      <c r="I219" s="137">
        <v>30</v>
      </c>
      <c r="J219" s="296">
        <f>I219/H219*100</f>
        <v>18.29268292682927</v>
      </c>
      <c r="K219" s="137"/>
    </row>
    <row r="220" spans="1:11" ht="15">
      <c r="A220" s="123"/>
      <c r="B220" s="124"/>
      <c r="C220" s="124"/>
      <c r="D220" s="128" t="s">
        <v>12</v>
      </c>
      <c r="E220" s="126" t="s">
        <v>304</v>
      </c>
      <c r="F220" s="126"/>
      <c r="G220" s="258">
        <v>667</v>
      </c>
      <c r="H220" s="361">
        <v>667</v>
      </c>
      <c r="I220" s="137">
        <v>362</v>
      </c>
      <c r="J220" s="296">
        <f>I220/H220*100</f>
        <v>54.27286356821589</v>
      </c>
      <c r="K220" s="137"/>
    </row>
    <row r="221" spans="1:11" ht="15">
      <c r="A221" s="123"/>
      <c r="B221" s="124"/>
      <c r="C221" s="124"/>
      <c r="D221" s="128" t="s">
        <v>14</v>
      </c>
      <c r="E221" s="126" t="s">
        <v>220</v>
      </c>
      <c r="F221" s="126"/>
      <c r="G221" s="258"/>
      <c r="H221" s="363"/>
      <c r="I221" s="148"/>
      <c r="J221" s="296"/>
      <c r="K221" s="148"/>
    </row>
    <row r="222" spans="1:11" ht="15">
      <c r="A222" s="119"/>
      <c r="B222" s="120"/>
      <c r="C222" s="121" t="s">
        <v>16</v>
      </c>
      <c r="D222" s="122" t="s">
        <v>173</v>
      </c>
      <c r="E222" s="122"/>
      <c r="F222" s="122"/>
      <c r="G222" s="259"/>
      <c r="H222" s="375"/>
      <c r="I222" s="274"/>
      <c r="J222" s="295"/>
      <c r="K222" s="274"/>
    </row>
    <row r="223" spans="1:11" ht="15">
      <c r="A223" s="123"/>
      <c r="B223" s="124"/>
      <c r="C223" s="124"/>
      <c r="D223" s="128" t="s">
        <v>174</v>
      </c>
      <c r="E223" s="126" t="s">
        <v>175</v>
      </c>
      <c r="F223" s="126"/>
      <c r="G223" s="258"/>
      <c r="H223" s="363"/>
      <c r="I223" s="148"/>
      <c r="J223" s="296"/>
      <c r="K223" s="148"/>
    </row>
    <row r="224" spans="1:11" ht="15.75" thickBot="1">
      <c r="A224" s="140"/>
      <c r="B224" s="141"/>
      <c r="C224" s="141"/>
      <c r="D224" s="141"/>
      <c r="E224" s="141"/>
      <c r="F224" s="141"/>
      <c r="G224" s="262"/>
      <c r="H224" s="368"/>
      <c r="I224" s="160"/>
      <c r="J224" s="300"/>
      <c r="K224" s="160"/>
    </row>
    <row r="225" spans="1:11" ht="15.75" thickBot="1">
      <c r="A225" s="144"/>
      <c r="B225" s="145"/>
      <c r="C225" s="145"/>
      <c r="D225" s="145"/>
      <c r="E225" s="145"/>
      <c r="F225" s="145"/>
      <c r="G225" s="263"/>
      <c r="H225" s="369"/>
      <c r="I225" s="149"/>
      <c r="J225" s="301"/>
      <c r="K225" s="149"/>
    </row>
    <row r="226" spans="1:11" ht="15.75" thickBot="1">
      <c r="A226" s="116"/>
      <c r="B226" s="117" t="s">
        <v>305</v>
      </c>
      <c r="C226" s="118"/>
      <c r="D226" s="118"/>
      <c r="E226" s="118"/>
      <c r="F226" s="118"/>
      <c r="G226" s="318">
        <f>SUM(G228+G236)</f>
        <v>29678</v>
      </c>
      <c r="H226" s="359">
        <f>SUM(H228,H236)</f>
        <v>29757</v>
      </c>
      <c r="I226" s="143">
        <f>SUM(I228,I236)</f>
        <v>20878</v>
      </c>
      <c r="J226" s="294">
        <f>I226/H226*100</f>
        <v>70.16164263870685</v>
      </c>
      <c r="K226" s="143">
        <f>SUM(K228,K236)</f>
        <v>0</v>
      </c>
    </row>
    <row r="227" spans="1:11" ht="15">
      <c r="A227" s="144"/>
      <c r="B227" s="145"/>
      <c r="C227" s="145"/>
      <c r="D227" s="145"/>
      <c r="E227" s="145"/>
      <c r="F227" s="145"/>
      <c r="G227" s="267"/>
      <c r="H227" s="363"/>
      <c r="I227" s="148"/>
      <c r="J227" s="296"/>
      <c r="K227" s="148"/>
    </row>
    <row r="228" spans="1:11" ht="15">
      <c r="A228" s="123"/>
      <c r="B228" s="124"/>
      <c r="C228" s="121" t="s">
        <v>6</v>
      </c>
      <c r="D228" s="122" t="s">
        <v>171</v>
      </c>
      <c r="E228" s="127"/>
      <c r="F228" s="127"/>
      <c r="G228" s="321">
        <f>SUM(G229+G230+G231+G232+G233)</f>
        <v>28463</v>
      </c>
      <c r="H228" s="360">
        <f>SUM(H229:H233)</f>
        <v>28542</v>
      </c>
      <c r="I228" s="150">
        <f>SUM(I229:I233)</f>
        <v>20664</v>
      </c>
      <c r="J228" s="295">
        <f>I228/H228*100</f>
        <v>72.39857052764347</v>
      </c>
      <c r="K228" s="150">
        <f>SUM(K229:K233)</f>
        <v>0</v>
      </c>
    </row>
    <row r="229" spans="1:11" ht="15">
      <c r="A229" s="123"/>
      <c r="B229" s="124"/>
      <c r="C229" s="124"/>
      <c r="D229" s="128" t="s">
        <v>119</v>
      </c>
      <c r="E229" s="126" t="s">
        <v>300</v>
      </c>
      <c r="F229" s="126"/>
      <c r="G229" s="258">
        <v>16994</v>
      </c>
      <c r="H229" s="361">
        <v>17054</v>
      </c>
      <c r="I229" s="137">
        <v>12419</v>
      </c>
      <c r="J229" s="296">
        <f aca="true" t="shared" si="6" ref="J229:J241">I229/H229*100</f>
        <v>72.8216254251202</v>
      </c>
      <c r="K229" s="137"/>
    </row>
    <row r="230" spans="1:11" ht="15">
      <c r="A230" s="123"/>
      <c r="B230" s="124"/>
      <c r="C230" s="124"/>
      <c r="D230" s="128" t="s">
        <v>10</v>
      </c>
      <c r="E230" s="126" t="s">
        <v>191</v>
      </c>
      <c r="F230" s="126"/>
      <c r="G230" s="258">
        <v>5089</v>
      </c>
      <c r="H230" s="361">
        <v>5108</v>
      </c>
      <c r="I230" s="137">
        <v>3818</v>
      </c>
      <c r="J230" s="296">
        <f t="shared" si="6"/>
        <v>74.74549725920126</v>
      </c>
      <c r="K230" s="137"/>
    </row>
    <row r="231" spans="1:11" ht="15">
      <c r="A231" s="123"/>
      <c r="B231" s="124"/>
      <c r="C231" s="124"/>
      <c r="D231" s="128" t="s">
        <v>12</v>
      </c>
      <c r="E231" s="126" t="s">
        <v>172</v>
      </c>
      <c r="F231" s="126"/>
      <c r="G231" s="258">
        <v>4215</v>
      </c>
      <c r="H231" s="361">
        <v>4215</v>
      </c>
      <c r="I231" s="137">
        <v>2262</v>
      </c>
      <c r="J231" s="296">
        <f t="shared" si="6"/>
        <v>53.66548042704626</v>
      </c>
      <c r="K231" s="137"/>
    </row>
    <row r="232" spans="1:11" ht="15">
      <c r="A232" s="123"/>
      <c r="B232" s="124"/>
      <c r="C232" s="124"/>
      <c r="D232" s="128" t="s">
        <v>14</v>
      </c>
      <c r="E232" s="126" t="s">
        <v>220</v>
      </c>
      <c r="F232" s="126"/>
      <c r="G232" s="258">
        <v>2165</v>
      </c>
      <c r="H232" s="361">
        <v>2165</v>
      </c>
      <c r="I232" s="137">
        <v>2165</v>
      </c>
      <c r="J232" s="296">
        <f t="shared" si="6"/>
        <v>100</v>
      </c>
      <c r="K232" s="137"/>
    </row>
    <row r="233" spans="1:11" ht="15">
      <c r="A233" s="123"/>
      <c r="B233" s="124"/>
      <c r="C233" s="124"/>
      <c r="D233" s="173" t="s">
        <v>235</v>
      </c>
      <c r="E233" s="126" t="s">
        <v>306</v>
      </c>
      <c r="F233" s="126"/>
      <c r="G233" s="258">
        <f>SUM(G234)</f>
        <v>0</v>
      </c>
      <c r="H233" s="361">
        <v>0</v>
      </c>
      <c r="I233" s="137"/>
      <c r="J233" s="296">
        <v>0</v>
      </c>
      <c r="K233" s="137"/>
    </row>
    <row r="234" spans="1:11" ht="15" hidden="1">
      <c r="A234" s="123"/>
      <c r="B234" s="124"/>
      <c r="C234" s="124"/>
      <c r="D234" s="173"/>
      <c r="E234" s="152" t="s">
        <v>161</v>
      </c>
      <c r="F234" s="217" t="s">
        <v>307</v>
      </c>
      <c r="G234" s="258"/>
      <c r="H234" s="361"/>
      <c r="I234" s="137"/>
      <c r="J234" s="296"/>
      <c r="K234" s="137"/>
    </row>
    <row r="235" spans="1:11" ht="15">
      <c r="A235" s="123"/>
      <c r="B235" s="124"/>
      <c r="C235" s="124"/>
      <c r="D235" s="124"/>
      <c r="E235" s="124"/>
      <c r="F235" s="124"/>
      <c r="G235" s="258"/>
      <c r="H235" s="361"/>
      <c r="I235" s="137"/>
      <c r="J235" s="296"/>
      <c r="K235" s="137"/>
    </row>
    <row r="236" spans="1:11" ht="15">
      <c r="A236" s="123"/>
      <c r="B236" s="124"/>
      <c r="C236" s="121" t="s">
        <v>16</v>
      </c>
      <c r="D236" s="122" t="s">
        <v>173</v>
      </c>
      <c r="E236" s="127"/>
      <c r="F236" s="127"/>
      <c r="G236" s="321">
        <f>SUM(G237+G240)</f>
        <v>1215</v>
      </c>
      <c r="H236" s="360">
        <f>SUM(H237,H240)</f>
        <v>1215</v>
      </c>
      <c r="I236" s="150">
        <f>SUM(I237)</f>
        <v>214</v>
      </c>
      <c r="J236" s="295">
        <f t="shared" si="6"/>
        <v>17.613168724279834</v>
      </c>
      <c r="K236" s="150">
        <f>SUM(K237)</f>
        <v>0</v>
      </c>
    </row>
    <row r="237" spans="1:11" ht="15">
      <c r="A237" s="123"/>
      <c r="B237" s="124"/>
      <c r="C237" s="124"/>
      <c r="D237" s="128" t="s">
        <v>174</v>
      </c>
      <c r="E237" s="126" t="s">
        <v>175</v>
      </c>
      <c r="F237" s="126"/>
      <c r="G237" s="322">
        <f>SUM(G238)</f>
        <v>215</v>
      </c>
      <c r="H237" s="365">
        <f>SUM(H238)</f>
        <v>215</v>
      </c>
      <c r="I237" s="137">
        <f>SUM(I238)</f>
        <v>214</v>
      </c>
      <c r="J237" s="296">
        <f t="shared" si="6"/>
        <v>99.53488372093024</v>
      </c>
      <c r="K237" s="137">
        <f>SUM(K238)</f>
        <v>0</v>
      </c>
    </row>
    <row r="238" spans="1:11" ht="15">
      <c r="A238" s="123"/>
      <c r="B238" s="124"/>
      <c r="C238" s="124"/>
      <c r="D238" s="128"/>
      <c r="E238" s="152" t="s">
        <v>161</v>
      </c>
      <c r="F238" s="245" t="s">
        <v>308</v>
      </c>
      <c r="G238" s="258">
        <v>215</v>
      </c>
      <c r="H238" s="361">
        <v>215</v>
      </c>
      <c r="I238" s="137">
        <v>214</v>
      </c>
      <c r="J238" s="296">
        <f t="shared" si="6"/>
        <v>99.53488372093024</v>
      </c>
      <c r="K238" s="137"/>
    </row>
    <row r="239" spans="1:11" ht="15">
      <c r="A239" s="123"/>
      <c r="B239" s="124"/>
      <c r="C239" s="124"/>
      <c r="D239" s="124"/>
      <c r="E239" s="129"/>
      <c r="F239" s="130"/>
      <c r="G239" s="258"/>
      <c r="H239" s="361"/>
      <c r="I239" s="137"/>
      <c r="J239" s="296"/>
      <c r="K239" s="137"/>
    </row>
    <row r="240" spans="1:11" ht="15">
      <c r="A240" s="123"/>
      <c r="B240" s="124"/>
      <c r="C240" s="124"/>
      <c r="D240" s="128" t="s">
        <v>36</v>
      </c>
      <c r="E240" s="127" t="s">
        <v>207</v>
      </c>
      <c r="F240" s="124"/>
      <c r="G240" s="258">
        <f>SUM(G241)</f>
        <v>1000</v>
      </c>
      <c r="H240" s="361">
        <f>SUM(H241)</f>
        <v>1000</v>
      </c>
      <c r="I240" s="137"/>
      <c r="J240" s="296">
        <f t="shared" si="6"/>
        <v>0</v>
      </c>
      <c r="K240" s="137"/>
    </row>
    <row r="241" spans="1:11" ht="15">
      <c r="A241" s="123"/>
      <c r="B241" s="124"/>
      <c r="C241" s="124"/>
      <c r="D241" s="124"/>
      <c r="E241" s="129" t="s">
        <v>309</v>
      </c>
      <c r="F241" s="236" t="s">
        <v>310</v>
      </c>
      <c r="G241" s="264">
        <v>1000</v>
      </c>
      <c r="H241" s="366">
        <v>1000</v>
      </c>
      <c r="I241" s="162">
        <v>0</v>
      </c>
      <c r="J241" s="298">
        <f t="shared" si="6"/>
        <v>0</v>
      </c>
      <c r="K241" s="162"/>
    </row>
    <row r="242" spans="1:11" ht="15.75" thickBot="1">
      <c r="A242" s="123"/>
      <c r="B242" s="124"/>
      <c r="C242" s="124"/>
      <c r="D242" s="124"/>
      <c r="E242" s="124"/>
      <c r="F242" s="124"/>
      <c r="G242" s="260"/>
      <c r="H242" s="364"/>
      <c r="I242" s="169"/>
      <c r="J242" s="297"/>
      <c r="K242" s="169"/>
    </row>
    <row r="243" spans="1:11" ht="15.75" thickBot="1">
      <c r="A243" s="116"/>
      <c r="B243" s="117" t="s">
        <v>311</v>
      </c>
      <c r="C243" s="118"/>
      <c r="D243" s="118"/>
      <c r="E243" s="118"/>
      <c r="F243" s="118"/>
      <c r="G243" s="318">
        <f>SUM(G245,G249)</f>
        <v>220</v>
      </c>
      <c r="H243" s="359">
        <f>SUM(H245)</f>
        <v>220</v>
      </c>
      <c r="I243" s="143">
        <f>SUM(I245)</f>
        <v>49</v>
      </c>
      <c r="J243" s="294">
        <f>I243/H243*100</f>
        <v>22.272727272727273</v>
      </c>
      <c r="K243" s="143">
        <f>SUM(K245)</f>
        <v>0</v>
      </c>
    </row>
    <row r="244" spans="1:11" ht="15">
      <c r="A244" s="123"/>
      <c r="B244" s="124"/>
      <c r="C244" s="124"/>
      <c r="D244" s="124"/>
      <c r="E244" s="124"/>
      <c r="F244" s="124"/>
      <c r="G244" s="265"/>
      <c r="H244" s="363"/>
      <c r="I244" s="148"/>
      <c r="J244" s="296"/>
      <c r="K244" s="148"/>
    </row>
    <row r="245" spans="1:11" ht="15">
      <c r="A245" s="123"/>
      <c r="B245" s="124"/>
      <c r="C245" s="121" t="s">
        <v>6</v>
      </c>
      <c r="D245" s="122" t="s">
        <v>171</v>
      </c>
      <c r="E245" s="127"/>
      <c r="F245" s="127"/>
      <c r="G245" s="321">
        <f>SUM(G246)</f>
        <v>220</v>
      </c>
      <c r="H245" s="360">
        <f>SUM(H246:H247)</f>
        <v>220</v>
      </c>
      <c r="I245" s="150">
        <f>SUM(I246:I247)</f>
        <v>49</v>
      </c>
      <c r="J245" s="295">
        <f>I245/H245*100</f>
        <v>22.272727272727273</v>
      </c>
      <c r="K245" s="150">
        <f>SUM(K246:K247)</f>
        <v>0</v>
      </c>
    </row>
    <row r="246" spans="1:11" ht="15">
      <c r="A246" s="123"/>
      <c r="B246" s="124"/>
      <c r="C246" s="124"/>
      <c r="D246" s="129" t="s">
        <v>12</v>
      </c>
      <c r="E246" s="126" t="s">
        <v>172</v>
      </c>
      <c r="F246" s="126"/>
      <c r="G246" s="258">
        <v>220</v>
      </c>
      <c r="H246" s="361">
        <v>220</v>
      </c>
      <c r="I246" s="137">
        <v>47</v>
      </c>
      <c r="J246" s="296">
        <f>I246/H246*100</f>
        <v>21.363636363636363</v>
      </c>
      <c r="K246" s="137"/>
    </row>
    <row r="247" spans="1:11" ht="15">
      <c r="A247" s="123"/>
      <c r="B247" s="124"/>
      <c r="C247" s="124"/>
      <c r="D247" s="175" t="s">
        <v>312</v>
      </c>
      <c r="E247" s="126" t="s">
        <v>313</v>
      </c>
      <c r="F247" s="126"/>
      <c r="G247" s="258"/>
      <c r="H247" s="363"/>
      <c r="I247" s="148">
        <v>2</v>
      </c>
      <c r="J247" s="296">
        <v>0</v>
      </c>
      <c r="K247" s="148"/>
    </row>
    <row r="248" spans="1:11" ht="15">
      <c r="A248" s="123"/>
      <c r="B248" s="124"/>
      <c r="C248" s="124"/>
      <c r="D248" s="124"/>
      <c r="E248" s="124"/>
      <c r="F248" s="124"/>
      <c r="G248" s="258"/>
      <c r="H248" s="363"/>
      <c r="I248" s="148"/>
      <c r="J248" s="296"/>
      <c r="K248" s="148"/>
    </row>
    <row r="249" spans="1:11" ht="15">
      <c r="A249" s="119"/>
      <c r="B249" s="120"/>
      <c r="C249" s="121" t="s">
        <v>16</v>
      </c>
      <c r="D249" s="122" t="s">
        <v>173</v>
      </c>
      <c r="E249" s="122"/>
      <c r="F249" s="122"/>
      <c r="G249" s="259"/>
      <c r="H249" s="375"/>
      <c r="I249" s="274"/>
      <c r="J249" s="295"/>
      <c r="K249" s="274"/>
    </row>
    <row r="250" spans="1:11" ht="15">
      <c r="A250" s="123"/>
      <c r="B250" s="124"/>
      <c r="C250" s="124"/>
      <c r="D250" s="128" t="s">
        <v>174</v>
      </c>
      <c r="E250" s="126" t="s">
        <v>175</v>
      </c>
      <c r="F250" s="126"/>
      <c r="G250" s="259"/>
      <c r="H250" s="363"/>
      <c r="I250" s="148"/>
      <c r="J250" s="296"/>
      <c r="K250" s="148"/>
    </row>
    <row r="251" spans="1:11" ht="15.75" thickBot="1">
      <c r="A251" s="123"/>
      <c r="B251" s="124"/>
      <c r="C251" s="124"/>
      <c r="D251" s="128"/>
      <c r="E251" s="124"/>
      <c r="F251" s="245"/>
      <c r="G251" s="260"/>
      <c r="H251" s="364"/>
      <c r="I251" s="169"/>
      <c r="J251" s="297"/>
      <c r="K251" s="169"/>
    </row>
    <row r="252" spans="1:11" ht="15.75" thickBot="1">
      <c r="A252" s="116"/>
      <c r="B252" s="117" t="s">
        <v>314</v>
      </c>
      <c r="C252" s="117"/>
      <c r="D252" s="176"/>
      <c r="E252" s="117"/>
      <c r="F252" s="118"/>
      <c r="G252" s="318"/>
      <c r="H252" s="359">
        <f>SUM(H253)</f>
        <v>2450</v>
      </c>
      <c r="I252" s="143">
        <f>SUM(I253)</f>
        <v>2403</v>
      </c>
      <c r="J252" s="294">
        <f>I252/H252*100</f>
        <v>98.08163265306122</v>
      </c>
      <c r="K252" s="143">
        <f>SUM(K253)</f>
        <v>0</v>
      </c>
    </row>
    <row r="253" spans="1:11" ht="15">
      <c r="A253" s="177"/>
      <c r="B253" s="178"/>
      <c r="C253" s="178" t="s">
        <v>6</v>
      </c>
      <c r="D253" s="179" t="s">
        <v>171</v>
      </c>
      <c r="E253" s="179"/>
      <c r="F253" s="246"/>
      <c r="G253" s="320"/>
      <c r="H253" s="373">
        <f>SUM(H254:H256)</f>
        <v>2450</v>
      </c>
      <c r="I253" s="155">
        <f>SUM(I254:I256)</f>
        <v>2403</v>
      </c>
      <c r="J253" s="303">
        <f>I253/H253*100</f>
        <v>98.08163265306122</v>
      </c>
      <c r="K253" s="155">
        <f>SUM(K254:K256)</f>
        <v>0</v>
      </c>
    </row>
    <row r="254" spans="1:11" ht="15">
      <c r="A254" s="180"/>
      <c r="B254" s="181"/>
      <c r="C254" s="124"/>
      <c r="D254" s="182" t="s">
        <v>315</v>
      </c>
      <c r="E254" s="183" t="s">
        <v>300</v>
      </c>
      <c r="F254" s="183"/>
      <c r="G254" s="258"/>
      <c r="H254" s="376">
        <v>1284</v>
      </c>
      <c r="I254" s="164">
        <v>1213</v>
      </c>
      <c r="J254" s="302">
        <f>I254/H254*100</f>
        <v>94.47040498442367</v>
      </c>
      <c r="K254" s="164"/>
    </row>
    <row r="255" spans="1:11" ht="15">
      <c r="A255" s="123"/>
      <c r="B255" s="124"/>
      <c r="C255" s="124"/>
      <c r="D255" s="184" t="s">
        <v>312</v>
      </c>
      <c r="E255" s="126" t="s">
        <v>313</v>
      </c>
      <c r="F255" s="236"/>
      <c r="G255" s="258"/>
      <c r="H255" s="376">
        <v>372</v>
      </c>
      <c r="I255" s="164">
        <v>313</v>
      </c>
      <c r="J255" s="302">
        <f>I255/H255*100</f>
        <v>84.13978494623656</v>
      </c>
      <c r="K255" s="164"/>
    </row>
    <row r="256" spans="1:11" ht="15">
      <c r="A256" s="123"/>
      <c r="B256" s="124"/>
      <c r="C256" s="124"/>
      <c r="D256" s="153" t="s">
        <v>316</v>
      </c>
      <c r="E256" s="126" t="s">
        <v>172</v>
      </c>
      <c r="F256" s="236"/>
      <c r="G256" s="258"/>
      <c r="H256" s="376">
        <v>794</v>
      </c>
      <c r="I256" s="164">
        <v>877</v>
      </c>
      <c r="J256" s="302">
        <f>I256/H256*100</f>
        <v>110.45340050377834</v>
      </c>
      <c r="K256" s="164"/>
    </row>
    <row r="257" spans="1:11" ht="15.75" thickBot="1">
      <c r="A257" s="140"/>
      <c r="B257" s="141"/>
      <c r="C257" s="141"/>
      <c r="D257" s="185"/>
      <c r="E257" s="141"/>
      <c r="F257" s="244"/>
      <c r="G257" s="261"/>
      <c r="H257" s="368"/>
      <c r="I257" s="160"/>
      <c r="J257" s="300"/>
      <c r="K257" s="160"/>
    </row>
    <row r="258" spans="1:11" ht="15.75" thickBot="1">
      <c r="A258" s="116"/>
      <c r="B258" s="117" t="s">
        <v>317</v>
      </c>
      <c r="C258" s="118"/>
      <c r="D258" s="118"/>
      <c r="E258" s="118"/>
      <c r="F258" s="118"/>
      <c r="G258" s="318">
        <f>SUM(G260+G265)</f>
        <v>52289</v>
      </c>
      <c r="H258" s="359">
        <f>SUM(H260,H265)</f>
        <v>86666</v>
      </c>
      <c r="I258" s="143">
        <f>SUM(I260,I265)</f>
        <v>25214</v>
      </c>
      <c r="J258" s="294">
        <f>I258/H258*100</f>
        <v>29.09330071769783</v>
      </c>
      <c r="K258" s="143">
        <f>SUM(K260,K265)</f>
        <v>0</v>
      </c>
    </row>
    <row r="259" spans="1:11" ht="15">
      <c r="A259" s="123"/>
      <c r="B259" s="124"/>
      <c r="C259" s="124"/>
      <c r="D259" s="124"/>
      <c r="E259" s="124"/>
      <c r="F259" s="124"/>
      <c r="G259" s="265"/>
      <c r="H259" s="363"/>
      <c r="I259" s="148"/>
      <c r="J259" s="296"/>
      <c r="K259" s="148"/>
    </row>
    <row r="260" spans="1:11" ht="15">
      <c r="A260" s="123"/>
      <c r="B260" s="124"/>
      <c r="C260" s="121" t="s">
        <v>6</v>
      </c>
      <c r="D260" s="122" t="s">
        <v>171</v>
      </c>
      <c r="E260" s="127"/>
      <c r="F260" s="127"/>
      <c r="G260" s="321">
        <f>SUM(G261+G262+G263)</f>
        <v>21551</v>
      </c>
      <c r="H260" s="360">
        <f>SUM(H261:H263)</f>
        <v>33270</v>
      </c>
      <c r="I260" s="150">
        <f>SUM(I261:I263)</f>
        <v>9261</v>
      </c>
      <c r="J260" s="295">
        <f>I260/H260*100</f>
        <v>27.835888187556357</v>
      </c>
      <c r="K260" s="150">
        <f>SUM(K261:K263)</f>
        <v>0</v>
      </c>
    </row>
    <row r="261" spans="1:11" ht="15">
      <c r="A261" s="123"/>
      <c r="B261" s="124"/>
      <c r="C261" s="124"/>
      <c r="D261" s="128" t="s">
        <v>119</v>
      </c>
      <c r="E261" s="126" t="s">
        <v>300</v>
      </c>
      <c r="F261" s="126"/>
      <c r="G261" s="258">
        <v>1084</v>
      </c>
      <c r="H261" s="361">
        <v>621</v>
      </c>
      <c r="I261" s="137">
        <v>654</v>
      </c>
      <c r="J261" s="296">
        <f aca="true" t="shared" si="7" ref="J261:J279">I261/H261*100</f>
        <v>105.31400966183575</v>
      </c>
      <c r="K261" s="137"/>
    </row>
    <row r="262" spans="1:11" ht="15">
      <c r="A262" s="123"/>
      <c r="B262" s="124"/>
      <c r="C262" s="124"/>
      <c r="D262" s="128" t="s">
        <v>10</v>
      </c>
      <c r="E262" s="126" t="s">
        <v>191</v>
      </c>
      <c r="F262" s="126"/>
      <c r="G262" s="258">
        <v>361</v>
      </c>
      <c r="H262" s="361">
        <v>192</v>
      </c>
      <c r="I262" s="137">
        <v>191</v>
      </c>
      <c r="J262" s="296">
        <f t="shared" si="7"/>
        <v>99.47916666666666</v>
      </c>
      <c r="K262" s="137"/>
    </row>
    <row r="263" spans="1:11" ht="15">
      <c r="A263" s="123"/>
      <c r="B263" s="124"/>
      <c r="C263" s="124"/>
      <c r="D263" s="128" t="s">
        <v>12</v>
      </c>
      <c r="E263" s="126" t="s">
        <v>318</v>
      </c>
      <c r="F263" s="126"/>
      <c r="G263" s="258">
        <v>20106</v>
      </c>
      <c r="H263" s="361">
        <v>32457</v>
      </c>
      <c r="I263" s="137">
        <v>8416</v>
      </c>
      <c r="J263" s="296">
        <f t="shared" si="7"/>
        <v>25.92969159195243</v>
      </c>
      <c r="K263" s="137"/>
    </row>
    <row r="264" spans="1:11" ht="15">
      <c r="A264" s="123"/>
      <c r="B264" s="124"/>
      <c r="C264" s="124"/>
      <c r="D264" s="124"/>
      <c r="E264" s="124"/>
      <c r="F264" s="124"/>
      <c r="G264" s="258"/>
      <c r="H264" s="361"/>
      <c r="I264" s="137"/>
      <c r="J264" s="296"/>
      <c r="K264" s="137"/>
    </row>
    <row r="265" spans="1:11" ht="15">
      <c r="A265" s="123"/>
      <c r="B265" s="124"/>
      <c r="C265" s="121" t="s">
        <v>16</v>
      </c>
      <c r="D265" s="122" t="s">
        <v>173</v>
      </c>
      <c r="E265" s="127"/>
      <c r="F265" s="127"/>
      <c r="G265" s="321">
        <f>SUM(G266+G278)</f>
        <v>30738</v>
      </c>
      <c r="H265" s="360">
        <f>SUM(H266,H278)</f>
        <v>53396</v>
      </c>
      <c r="I265" s="150">
        <f>SUM(I266,I278)</f>
        <v>15953</v>
      </c>
      <c r="J265" s="295">
        <f t="shared" si="7"/>
        <v>29.876769795490297</v>
      </c>
      <c r="K265" s="150">
        <f>SUM(K266,K278)</f>
        <v>0</v>
      </c>
    </row>
    <row r="266" spans="1:11" ht="15">
      <c r="A266" s="123"/>
      <c r="B266" s="124"/>
      <c r="C266" s="124"/>
      <c r="D266" s="128" t="s">
        <v>174</v>
      </c>
      <c r="E266" s="126" t="s">
        <v>175</v>
      </c>
      <c r="F266" s="126"/>
      <c r="G266" s="322">
        <f>SUM(G267:G275)</f>
        <v>27238</v>
      </c>
      <c r="H266" s="365">
        <f>SUM(H267:H276)</f>
        <v>49896</v>
      </c>
      <c r="I266" s="137">
        <f>SUM(I267:I276)</f>
        <v>14453</v>
      </c>
      <c r="J266" s="296">
        <f t="shared" si="7"/>
        <v>28.96624979958313</v>
      </c>
      <c r="K266" s="137">
        <f>SUM(K267:K276)</f>
        <v>0</v>
      </c>
    </row>
    <row r="267" spans="1:11" ht="15">
      <c r="A267" s="123"/>
      <c r="B267" s="124"/>
      <c r="C267" s="124"/>
      <c r="D267" s="124"/>
      <c r="E267" s="129" t="s">
        <v>161</v>
      </c>
      <c r="F267" s="136" t="s">
        <v>319</v>
      </c>
      <c r="G267" s="264">
        <v>1292</v>
      </c>
      <c r="H267" s="366">
        <v>1292</v>
      </c>
      <c r="I267" s="162">
        <v>0</v>
      </c>
      <c r="J267" s="298">
        <f t="shared" si="7"/>
        <v>0</v>
      </c>
      <c r="K267" s="162"/>
    </row>
    <row r="268" spans="1:11" ht="25.5">
      <c r="A268" s="123"/>
      <c r="B268" s="124"/>
      <c r="C268" s="124"/>
      <c r="D268" s="124"/>
      <c r="E268" s="129" t="s">
        <v>161</v>
      </c>
      <c r="F268" s="136" t="s">
        <v>320</v>
      </c>
      <c r="G268" s="264">
        <v>156</v>
      </c>
      <c r="H268" s="366">
        <v>156</v>
      </c>
      <c r="I268" s="162">
        <v>0</v>
      </c>
      <c r="J268" s="298">
        <f t="shared" si="7"/>
        <v>0</v>
      </c>
      <c r="K268" s="162"/>
    </row>
    <row r="269" spans="1:11" ht="15">
      <c r="A269" s="123"/>
      <c r="B269" s="124"/>
      <c r="C269" s="124"/>
      <c r="D269" s="124"/>
      <c r="E269" s="129" t="s">
        <v>309</v>
      </c>
      <c r="F269" s="136" t="s">
        <v>321</v>
      </c>
      <c r="G269" s="264">
        <v>7340</v>
      </c>
      <c r="H269" s="366">
        <v>6990</v>
      </c>
      <c r="I269" s="162">
        <v>0</v>
      </c>
      <c r="J269" s="298">
        <f t="shared" si="7"/>
        <v>0</v>
      </c>
      <c r="K269" s="162"/>
    </row>
    <row r="270" spans="1:11" ht="15">
      <c r="A270" s="123"/>
      <c r="B270" s="124"/>
      <c r="C270" s="124"/>
      <c r="D270" s="124"/>
      <c r="E270" s="129" t="s">
        <v>161</v>
      </c>
      <c r="F270" s="136" t="s">
        <v>322</v>
      </c>
      <c r="G270" s="264">
        <v>5000</v>
      </c>
      <c r="H270" s="366">
        <v>0</v>
      </c>
      <c r="I270" s="162">
        <v>0</v>
      </c>
      <c r="J270" s="298">
        <v>0</v>
      </c>
      <c r="K270" s="162"/>
    </row>
    <row r="271" spans="1:11" ht="15">
      <c r="A271" s="123"/>
      <c r="B271" s="124"/>
      <c r="C271" s="124"/>
      <c r="D271" s="124"/>
      <c r="E271" s="129" t="s">
        <v>161</v>
      </c>
      <c r="F271" s="136" t="s">
        <v>323</v>
      </c>
      <c r="G271" s="264"/>
      <c r="H271" s="366">
        <v>20302</v>
      </c>
      <c r="I271" s="162">
        <v>13738</v>
      </c>
      <c r="J271" s="298">
        <f t="shared" si="7"/>
        <v>67.66821002856861</v>
      </c>
      <c r="K271" s="162"/>
    </row>
    <row r="272" spans="1:11" ht="15">
      <c r="A272" s="123"/>
      <c r="B272" s="124"/>
      <c r="C272" s="124"/>
      <c r="D272" s="124"/>
      <c r="E272" s="129" t="s">
        <v>161</v>
      </c>
      <c r="F272" s="136" t="s">
        <v>324</v>
      </c>
      <c r="G272" s="264"/>
      <c r="H272" s="366">
        <v>6208</v>
      </c>
      <c r="I272" s="162">
        <v>0</v>
      </c>
      <c r="J272" s="298">
        <f t="shared" si="7"/>
        <v>0</v>
      </c>
      <c r="K272" s="162"/>
    </row>
    <row r="273" spans="1:11" ht="15">
      <c r="A273" s="123"/>
      <c r="B273" s="124"/>
      <c r="C273" s="124"/>
      <c r="D273" s="124"/>
      <c r="E273" s="129" t="s">
        <v>161</v>
      </c>
      <c r="F273" s="136" t="s">
        <v>325</v>
      </c>
      <c r="G273" s="264">
        <v>850</v>
      </c>
      <c r="H273" s="366">
        <v>850</v>
      </c>
      <c r="I273" s="162">
        <v>0</v>
      </c>
      <c r="J273" s="298">
        <f t="shared" si="7"/>
        <v>0</v>
      </c>
      <c r="K273" s="162"/>
    </row>
    <row r="274" spans="1:11" ht="15">
      <c r="A274" s="123"/>
      <c r="B274" s="124"/>
      <c r="C274" s="124"/>
      <c r="D274" s="124"/>
      <c r="E274" s="129" t="s">
        <v>161</v>
      </c>
      <c r="F274" s="136" t="s">
        <v>326</v>
      </c>
      <c r="G274" s="264">
        <v>600</v>
      </c>
      <c r="H274" s="366">
        <v>238</v>
      </c>
      <c r="I274" s="162">
        <v>0</v>
      </c>
      <c r="J274" s="298">
        <f t="shared" si="7"/>
        <v>0</v>
      </c>
      <c r="K274" s="162"/>
    </row>
    <row r="275" spans="1:11" ht="15">
      <c r="A275" s="123"/>
      <c r="B275" s="124"/>
      <c r="C275" s="124"/>
      <c r="D275" s="124"/>
      <c r="E275" s="129" t="s">
        <v>161</v>
      </c>
      <c r="F275" s="136" t="s">
        <v>327</v>
      </c>
      <c r="G275" s="264">
        <v>12000</v>
      </c>
      <c r="H275" s="366">
        <v>13500</v>
      </c>
      <c r="I275" s="162">
        <v>715</v>
      </c>
      <c r="J275" s="298">
        <f t="shared" si="7"/>
        <v>5.296296296296296</v>
      </c>
      <c r="K275" s="162"/>
    </row>
    <row r="276" spans="1:11" ht="15">
      <c r="A276" s="123"/>
      <c r="B276" s="124"/>
      <c r="C276" s="124"/>
      <c r="D276" s="124"/>
      <c r="E276" s="129" t="s">
        <v>161</v>
      </c>
      <c r="F276" s="136" t="s">
        <v>456</v>
      </c>
      <c r="G276" s="264"/>
      <c r="H276" s="366">
        <v>360</v>
      </c>
      <c r="I276" s="162">
        <v>0</v>
      </c>
      <c r="J276" s="298">
        <f t="shared" si="7"/>
        <v>0</v>
      </c>
      <c r="K276" s="162"/>
    </row>
    <row r="277" spans="1:11" ht="15">
      <c r="A277" s="123"/>
      <c r="B277" s="124"/>
      <c r="C277" s="124"/>
      <c r="D277" s="124"/>
      <c r="E277" s="129"/>
      <c r="F277" s="217"/>
      <c r="G277" s="258"/>
      <c r="H277" s="361"/>
      <c r="I277" s="137"/>
      <c r="J277" s="296"/>
      <c r="K277" s="137"/>
    </row>
    <row r="278" spans="1:11" ht="15">
      <c r="A278" s="123"/>
      <c r="B278" s="124"/>
      <c r="C278" s="124"/>
      <c r="D278" s="128" t="s">
        <v>36</v>
      </c>
      <c r="E278" s="186" t="s">
        <v>207</v>
      </c>
      <c r="F278" s="189"/>
      <c r="G278" s="322">
        <f>SUM(G279)</f>
        <v>3500</v>
      </c>
      <c r="H278" s="365">
        <f>SUM(H279)</f>
        <v>3500</v>
      </c>
      <c r="I278" s="137">
        <f>SUM(I279)</f>
        <v>1500</v>
      </c>
      <c r="J278" s="296">
        <f t="shared" si="7"/>
        <v>42.857142857142854</v>
      </c>
      <c r="K278" s="137">
        <f>SUM(K279)</f>
        <v>0</v>
      </c>
    </row>
    <row r="279" spans="1:11" ht="15">
      <c r="A279" s="123"/>
      <c r="B279" s="124"/>
      <c r="C279" s="124"/>
      <c r="D279" s="124"/>
      <c r="E279" s="129" t="s">
        <v>309</v>
      </c>
      <c r="F279" s="136" t="s">
        <v>328</v>
      </c>
      <c r="G279" s="258">
        <v>3500</v>
      </c>
      <c r="H279" s="366">
        <v>3500</v>
      </c>
      <c r="I279" s="162">
        <v>1500</v>
      </c>
      <c r="J279" s="298">
        <f t="shared" si="7"/>
        <v>42.857142857142854</v>
      </c>
      <c r="K279" s="162"/>
    </row>
    <row r="280" spans="1:11" ht="15">
      <c r="A280" s="123"/>
      <c r="B280" s="124"/>
      <c r="C280" s="124"/>
      <c r="D280" s="124"/>
      <c r="E280" s="124"/>
      <c r="F280" s="124"/>
      <c r="G280" s="258"/>
      <c r="H280" s="363"/>
      <c r="I280" s="148"/>
      <c r="J280" s="296"/>
      <c r="K280" s="148"/>
    </row>
    <row r="281" spans="1:11" ht="15.75" thickBot="1">
      <c r="A281" s="123"/>
      <c r="B281" s="124"/>
      <c r="C281" s="124"/>
      <c r="D281" s="124"/>
      <c r="E281" s="124"/>
      <c r="F281" s="124"/>
      <c r="G281" s="269"/>
      <c r="H281" s="364"/>
      <c r="I281" s="169"/>
      <c r="J281" s="297"/>
      <c r="K281" s="169"/>
    </row>
    <row r="282" spans="1:11" ht="15.75" thickBot="1">
      <c r="A282" s="116"/>
      <c r="B282" s="117" t="s">
        <v>329</v>
      </c>
      <c r="C282" s="118"/>
      <c r="D282" s="118"/>
      <c r="E282" s="118"/>
      <c r="F282" s="118"/>
      <c r="G282" s="318">
        <f>SUM(G284,G287)</f>
        <v>5500</v>
      </c>
      <c r="H282" s="359">
        <f>SUM(H284,H287)</f>
        <v>5500</v>
      </c>
      <c r="I282" s="143">
        <f>SUM(I284,I287)</f>
        <v>288</v>
      </c>
      <c r="J282" s="294">
        <f>I282/H282*100</f>
        <v>5.236363636363636</v>
      </c>
      <c r="K282" s="143">
        <f>SUM(K284,K287)</f>
        <v>0</v>
      </c>
    </row>
    <row r="283" spans="1:11" ht="15">
      <c r="A283" s="123"/>
      <c r="B283" s="124"/>
      <c r="C283" s="124"/>
      <c r="D283" s="124"/>
      <c r="E283" s="124"/>
      <c r="F283" s="124"/>
      <c r="G283" s="265"/>
      <c r="H283" s="363"/>
      <c r="I283" s="148"/>
      <c r="J283" s="296"/>
      <c r="K283" s="148"/>
    </row>
    <row r="284" spans="1:11" ht="15">
      <c r="A284" s="119"/>
      <c r="B284" s="120"/>
      <c r="C284" s="121" t="s">
        <v>6</v>
      </c>
      <c r="D284" s="122" t="s">
        <v>171</v>
      </c>
      <c r="E284" s="122"/>
      <c r="F284" s="122"/>
      <c r="G284" s="259"/>
      <c r="H284" s="375"/>
      <c r="I284" s="274"/>
      <c r="J284" s="295"/>
      <c r="K284" s="274"/>
    </row>
    <row r="285" spans="1:11" ht="15">
      <c r="A285" s="123"/>
      <c r="B285" s="124"/>
      <c r="C285" s="124"/>
      <c r="D285" s="128" t="s">
        <v>12</v>
      </c>
      <c r="E285" s="126" t="s">
        <v>172</v>
      </c>
      <c r="F285" s="126"/>
      <c r="G285" s="258"/>
      <c r="H285" s="363"/>
      <c r="I285" s="148"/>
      <c r="J285" s="296"/>
      <c r="K285" s="148"/>
    </row>
    <row r="286" spans="1:11" ht="15">
      <c r="A286" s="123"/>
      <c r="B286" s="124"/>
      <c r="C286" s="124"/>
      <c r="D286" s="124"/>
      <c r="E286" s="124"/>
      <c r="F286" s="124"/>
      <c r="G286" s="258"/>
      <c r="H286" s="363"/>
      <c r="I286" s="148"/>
      <c r="J286" s="296"/>
      <c r="K286" s="148"/>
    </row>
    <row r="287" spans="1:11" ht="15">
      <c r="A287" s="119"/>
      <c r="B287" s="120"/>
      <c r="C287" s="121" t="s">
        <v>16</v>
      </c>
      <c r="D287" s="122" t="s">
        <v>173</v>
      </c>
      <c r="E287" s="122"/>
      <c r="F287" s="122"/>
      <c r="G287" s="321">
        <f>SUM(G288,G292)</f>
        <v>5500</v>
      </c>
      <c r="H287" s="360">
        <f>SUM(H288)</f>
        <v>5500</v>
      </c>
      <c r="I287" s="150">
        <f>SUM(I288)</f>
        <v>288</v>
      </c>
      <c r="J287" s="295">
        <f>I287/H287*100</f>
        <v>5.236363636363636</v>
      </c>
      <c r="K287" s="150">
        <f>SUM(K288)</f>
        <v>0</v>
      </c>
    </row>
    <row r="288" spans="1:11" ht="15">
      <c r="A288" s="123"/>
      <c r="B288" s="124"/>
      <c r="C288" s="124"/>
      <c r="D288" s="128" t="s">
        <v>174</v>
      </c>
      <c r="E288" s="126" t="s">
        <v>175</v>
      </c>
      <c r="F288" s="126"/>
      <c r="G288" s="322">
        <f>SUM(G289:G290)</f>
        <v>5500</v>
      </c>
      <c r="H288" s="365">
        <f>SUM(H289:H290)</f>
        <v>5500</v>
      </c>
      <c r="I288" s="137">
        <f>SUM(I289:I290)</f>
        <v>288</v>
      </c>
      <c r="J288" s="296">
        <f>I288/H288*100</f>
        <v>5.236363636363636</v>
      </c>
      <c r="K288" s="137">
        <f>SUM(K289:K290)</f>
        <v>0</v>
      </c>
    </row>
    <row r="289" spans="1:11" ht="15">
      <c r="A289" s="123"/>
      <c r="B289" s="124"/>
      <c r="C289" s="124"/>
      <c r="D289" s="128"/>
      <c r="E289" s="129" t="s">
        <v>161</v>
      </c>
      <c r="F289" s="136" t="s">
        <v>330</v>
      </c>
      <c r="G289" s="258">
        <v>1500</v>
      </c>
      <c r="H289" s="361">
        <v>1500</v>
      </c>
      <c r="I289" s="137">
        <v>288</v>
      </c>
      <c r="J289" s="296">
        <f>I289/H289*100</f>
        <v>19.2</v>
      </c>
      <c r="K289" s="137"/>
    </row>
    <row r="290" spans="1:11" ht="15">
      <c r="A290" s="123"/>
      <c r="B290" s="124"/>
      <c r="C290" s="124"/>
      <c r="D290" s="128"/>
      <c r="E290" s="129" t="s">
        <v>161</v>
      </c>
      <c r="F290" s="247" t="s">
        <v>331</v>
      </c>
      <c r="G290" s="258">
        <v>4000</v>
      </c>
      <c r="H290" s="361">
        <v>4000</v>
      </c>
      <c r="I290" s="137"/>
      <c r="J290" s="296">
        <f>I290/H290*100</f>
        <v>0</v>
      </c>
      <c r="K290" s="137"/>
    </row>
    <row r="291" spans="1:11" ht="15">
      <c r="A291" s="123"/>
      <c r="B291" s="124"/>
      <c r="C291" s="124"/>
      <c r="D291" s="128"/>
      <c r="E291" s="152"/>
      <c r="F291" s="247"/>
      <c r="G291" s="258"/>
      <c r="H291" s="363"/>
      <c r="I291" s="148"/>
      <c r="J291" s="296"/>
      <c r="K291" s="148"/>
    </row>
    <row r="292" spans="1:11" ht="15">
      <c r="A292" s="123"/>
      <c r="B292" s="124"/>
      <c r="C292" s="124"/>
      <c r="D292" s="125" t="s">
        <v>36</v>
      </c>
      <c r="E292" s="187" t="s">
        <v>207</v>
      </c>
      <c r="F292" s="247"/>
      <c r="G292" s="258"/>
      <c r="H292" s="363"/>
      <c r="I292" s="148"/>
      <c r="J292" s="296"/>
      <c r="K292" s="148"/>
    </row>
    <row r="293" spans="1:11" ht="15">
      <c r="A293" s="123"/>
      <c r="B293" s="124"/>
      <c r="C293" s="124"/>
      <c r="D293" s="124"/>
      <c r="E293" s="152" t="s">
        <v>161</v>
      </c>
      <c r="F293" s="126"/>
      <c r="G293" s="258"/>
      <c r="H293" s="363"/>
      <c r="I293" s="148"/>
      <c r="J293" s="296"/>
      <c r="K293" s="148"/>
    </row>
    <row r="294" spans="1:11" ht="15">
      <c r="A294" s="123"/>
      <c r="B294" s="124"/>
      <c r="C294" s="124"/>
      <c r="D294" s="124"/>
      <c r="E294" s="152"/>
      <c r="F294" s="124"/>
      <c r="G294" s="258"/>
      <c r="H294" s="363"/>
      <c r="I294" s="148"/>
      <c r="J294" s="296"/>
      <c r="K294" s="148"/>
    </row>
    <row r="295" spans="1:11" ht="15.75" thickBot="1">
      <c r="A295" s="140"/>
      <c r="B295" s="141"/>
      <c r="C295" s="141"/>
      <c r="D295" s="141"/>
      <c r="E295" s="188"/>
      <c r="F295" s="141"/>
      <c r="G295" s="262"/>
      <c r="H295" s="368"/>
      <c r="I295" s="160"/>
      <c r="J295" s="300"/>
      <c r="K295" s="160"/>
    </row>
    <row r="296" spans="1:11" ht="15.75" thickBot="1">
      <c r="A296" s="116"/>
      <c r="B296" s="117" t="s">
        <v>332</v>
      </c>
      <c r="C296" s="118"/>
      <c r="D296" s="118"/>
      <c r="E296" s="118"/>
      <c r="F296" s="118"/>
      <c r="G296" s="318">
        <f>SUM(G298,G301)</f>
        <v>51144</v>
      </c>
      <c r="H296" s="359">
        <f>SUM(H298,H301)</f>
        <v>56497</v>
      </c>
      <c r="I296" s="143">
        <f>SUM(I298,I301)</f>
        <v>38040</v>
      </c>
      <c r="J296" s="294">
        <f>I296/H296*100</f>
        <v>67.33100872612705</v>
      </c>
      <c r="K296" s="143">
        <f>SUM(K298,K301)</f>
        <v>0</v>
      </c>
    </row>
    <row r="297" spans="1:11" ht="15">
      <c r="A297" s="144"/>
      <c r="B297" s="145"/>
      <c r="C297" s="145"/>
      <c r="D297" s="145"/>
      <c r="E297" s="145"/>
      <c r="F297" s="145"/>
      <c r="G297" s="267"/>
      <c r="H297" s="363"/>
      <c r="I297" s="148"/>
      <c r="J297" s="296"/>
      <c r="K297" s="148"/>
    </row>
    <row r="298" spans="1:11" ht="15">
      <c r="A298" s="123"/>
      <c r="B298" s="124"/>
      <c r="C298" s="121" t="s">
        <v>6</v>
      </c>
      <c r="D298" s="122" t="s">
        <v>171</v>
      </c>
      <c r="E298" s="127"/>
      <c r="F298" s="127"/>
      <c r="G298" s="321">
        <f>SUM(G299)</f>
        <v>46647</v>
      </c>
      <c r="H298" s="360">
        <f>SUM(H299)</f>
        <v>50000</v>
      </c>
      <c r="I298" s="150">
        <f>SUM(I299)</f>
        <v>36255</v>
      </c>
      <c r="J298" s="295">
        <f>I298/H298*100</f>
        <v>72.50999999999999</v>
      </c>
      <c r="K298" s="150">
        <f>SUM(K299)</f>
        <v>0</v>
      </c>
    </row>
    <row r="299" spans="1:11" ht="15">
      <c r="A299" s="123"/>
      <c r="B299" s="124"/>
      <c r="C299" s="124"/>
      <c r="D299" s="128" t="s">
        <v>12</v>
      </c>
      <c r="E299" s="126" t="s">
        <v>172</v>
      </c>
      <c r="F299" s="126"/>
      <c r="G299" s="258">
        <v>46647</v>
      </c>
      <c r="H299" s="361">
        <v>50000</v>
      </c>
      <c r="I299" s="137">
        <v>36255</v>
      </c>
      <c r="J299" s="296">
        <f aca="true" t="shared" si="8" ref="J299:J305">I299/H299*100</f>
        <v>72.50999999999999</v>
      </c>
      <c r="K299" s="137"/>
    </row>
    <row r="300" spans="1:11" ht="15">
      <c r="A300" s="123"/>
      <c r="B300" s="124"/>
      <c r="C300" s="124"/>
      <c r="D300" s="124"/>
      <c r="E300" s="124"/>
      <c r="F300" s="124"/>
      <c r="G300" s="258"/>
      <c r="H300" s="361"/>
      <c r="I300" s="137"/>
      <c r="J300" s="296"/>
      <c r="K300" s="137"/>
    </row>
    <row r="301" spans="1:11" ht="15">
      <c r="A301" s="123"/>
      <c r="B301" s="124"/>
      <c r="C301" s="121" t="s">
        <v>16</v>
      </c>
      <c r="D301" s="122" t="s">
        <v>173</v>
      </c>
      <c r="E301" s="127"/>
      <c r="F301" s="127"/>
      <c r="G301" s="321">
        <f>SUM(G302)</f>
        <v>4497</v>
      </c>
      <c r="H301" s="360">
        <f>SUM(H302)</f>
        <v>6497</v>
      </c>
      <c r="I301" s="150">
        <f>SUM(I302)</f>
        <v>1785</v>
      </c>
      <c r="J301" s="295">
        <f t="shared" si="8"/>
        <v>27.474218870247807</v>
      </c>
      <c r="K301" s="150">
        <f>SUM(K302)</f>
        <v>0</v>
      </c>
    </row>
    <row r="302" spans="1:11" ht="15">
      <c r="A302" s="123"/>
      <c r="B302" s="124"/>
      <c r="C302" s="124"/>
      <c r="D302" s="128" t="s">
        <v>174</v>
      </c>
      <c r="E302" s="126" t="s">
        <v>175</v>
      </c>
      <c r="F302" s="126"/>
      <c r="G302" s="322">
        <f>SUM(G303:G305)</f>
        <v>4497</v>
      </c>
      <c r="H302" s="365">
        <f>SUM(H303:H305)</f>
        <v>6497</v>
      </c>
      <c r="I302" s="137">
        <f>SUM(I303:I304)</f>
        <v>1785</v>
      </c>
      <c r="J302" s="296">
        <f t="shared" si="8"/>
        <v>27.474218870247807</v>
      </c>
      <c r="K302" s="137">
        <f>SUM(K303:K304)</f>
        <v>0</v>
      </c>
    </row>
    <row r="303" spans="1:11" ht="15">
      <c r="A303" s="123"/>
      <c r="B303" s="124"/>
      <c r="C303" s="124"/>
      <c r="D303" s="128"/>
      <c r="E303" s="129" t="s">
        <v>161</v>
      </c>
      <c r="F303" s="136" t="s">
        <v>333</v>
      </c>
      <c r="G303" s="258">
        <v>1712</v>
      </c>
      <c r="H303" s="361">
        <v>1712</v>
      </c>
      <c r="I303" s="137">
        <v>1348</v>
      </c>
      <c r="J303" s="296">
        <f t="shared" si="8"/>
        <v>78.73831775700934</v>
      </c>
      <c r="K303" s="137"/>
    </row>
    <row r="304" spans="1:11" ht="15">
      <c r="A304" s="123"/>
      <c r="B304" s="124"/>
      <c r="C304" s="124"/>
      <c r="D304" s="128"/>
      <c r="E304" s="129" t="s">
        <v>161</v>
      </c>
      <c r="F304" s="136" t="s">
        <v>334</v>
      </c>
      <c r="G304" s="258">
        <v>1785</v>
      </c>
      <c r="H304" s="361">
        <v>3785</v>
      </c>
      <c r="I304" s="137">
        <v>437</v>
      </c>
      <c r="J304" s="296">
        <f t="shared" si="8"/>
        <v>11.54557463672391</v>
      </c>
      <c r="K304" s="137"/>
    </row>
    <row r="305" spans="1:11" ht="15">
      <c r="A305" s="123"/>
      <c r="B305" s="124"/>
      <c r="C305" s="124"/>
      <c r="D305" s="128"/>
      <c r="E305" s="129" t="s">
        <v>161</v>
      </c>
      <c r="F305" s="136" t="s">
        <v>335</v>
      </c>
      <c r="G305" s="258">
        <v>1000</v>
      </c>
      <c r="H305" s="361">
        <v>1000</v>
      </c>
      <c r="I305" s="137"/>
      <c r="J305" s="296">
        <f t="shared" si="8"/>
        <v>0</v>
      </c>
      <c r="K305" s="137"/>
    </row>
    <row r="306" spans="1:11" ht="15.75" thickBot="1">
      <c r="A306" s="123"/>
      <c r="B306" s="124"/>
      <c r="C306" s="124"/>
      <c r="D306" s="128"/>
      <c r="E306" s="129"/>
      <c r="F306" s="217"/>
      <c r="G306" s="258"/>
      <c r="H306" s="363"/>
      <c r="I306" s="148"/>
      <c r="J306" s="296"/>
      <c r="K306" s="148"/>
    </row>
    <row r="307" spans="1:11" ht="15.75" hidden="1" thickBot="1">
      <c r="A307" s="123"/>
      <c r="B307" s="124"/>
      <c r="C307" s="124"/>
      <c r="D307" s="124"/>
      <c r="E307" s="124"/>
      <c r="F307" s="124"/>
      <c r="G307" s="258"/>
      <c r="H307" s="363"/>
      <c r="I307" s="148"/>
      <c r="J307" s="296"/>
      <c r="K307" s="148"/>
    </row>
    <row r="308" spans="1:11" ht="15.75" hidden="1" thickBot="1">
      <c r="A308" s="116"/>
      <c r="B308" s="117" t="s">
        <v>336</v>
      </c>
      <c r="C308" s="118"/>
      <c r="D308" s="118"/>
      <c r="E308" s="118"/>
      <c r="F308" s="118"/>
      <c r="G308" s="258"/>
      <c r="H308" s="363"/>
      <c r="I308" s="148"/>
      <c r="J308" s="296"/>
      <c r="K308" s="148"/>
    </row>
    <row r="309" spans="1:11" ht="15.75" hidden="1" thickBot="1">
      <c r="A309" s="123"/>
      <c r="B309" s="124"/>
      <c r="C309" s="124"/>
      <c r="D309" s="124"/>
      <c r="E309" s="124"/>
      <c r="F309" s="124"/>
      <c r="G309" s="258"/>
      <c r="H309" s="363"/>
      <c r="I309" s="148"/>
      <c r="J309" s="296"/>
      <c r="K309" s="148"/>
    </row>
    <row r="310" spans="1:11" ht="15.75" hidden="1" thickBot="1">
      <c r="A310" s="123"/>
      <c r="B310" s="124"/>
      <c r="C310" s="121" t="s">
        <v>6</v>
      </c>
      <c r="D310" s="122" t="s">
        <v>171</v>
      </c>
      <c r="E310" s="127"/>
      <c r="F310" s="127"/>
      <c r="G310" s="258"/>
      <c r="H310" s="363"/>
      <c r="I310" s="148"/>
      <c r="J310" s="296"/>
      <c r="K310" s="148"/>
    </row>
    <row r="311" spans="1:11" ht="15.75" hidden="1" thickBot="1">
      <c r="A311" s="123"/>
      <c r="B311" s="124"/>
      <c r="C311" s="124"/>
      <c r="D311" s="128" t="s">
        <v>119</v>
      </c>
      <c r="E311" s="126" t="s">
        <v>300</v>
      </c>
      <c r="F311" s="126"/>
      <c r="G311" s="258"/>
      <c r="H311" s="363"/>
      <c r="I311" s="148"/>
      <c r="J311" s="296"/>
      <c r="K311" s="148"/>
    </row>
    <row r="312" spans="1:11" ht="15.75" hidden="1" thickBot="1">
      <c r="A312" s="123"/>
      <c r="B312" s="124"/>
      <c r="C312" s="124"/>
      <c r="D312" s="128" t="s">
        <v>10</v>
      </c>
      <c r="E312" s="126" t="s">
        <v>191</v>
      </c>
      <c r="F312" s="126"/>
      <c r="G312" s="258"/>
      <c r="H312" s="363"/>
      <c r="I312" s="148"/>
      <c r="J312" s="296"/>
      <c r="K312" s="148"/>
    </row>
    <row r="313" spans="1:11" ht="15.75" hidden="1" thickBot="1">
      <c r="A313" s="123"/>
      <c r="B313" s="124"/>
      <c r="C313" s="124"/>
      <c r="D313" s="128" t="s">
        <v>12</v>
      </c>
      <c r="E313" s="126" t="s">
        <v>172</v>
      </c>
      <c r="F313" s="126"/>
      <c r="G313" s="258"/>
      <c r="H313" s="363"/>
      <c r="I313" s="148"/>
      <c r="J313" s="296"/>
      <c r="K313" s="148"/>
    </row>
    <row r="314" spans="1:11" ht="15.75" hidden="1" thickBot="1">
      <c r="A314" s="123"/>
      <c r="B314" s="124"/>
      <c r="C314" s="124"/>
      <c r="D314" s="128" t="s">
        <v>14</v>
      </c>
      <c r="E314" s="126" t="s">
        <v>192</v>
      </c>
      <c r="F314" s="126"/>
      <c r="G314" s="258"/>
      <c r="H314" s="363"/>
      <c r="I314" s="148"/>
      <c r="J314" s="296"/>
      <c r="K314" s="148"/>
    </row>
    <row r="315" spans="1:11" ht="15.75" hidden="1" thickBot="1">
      <c r="A315" s="123"/>
      <c r="B315" s="124"/>
      <c r="C315" s="124"/>
      <c r="D315" s="124"/>
      <c r="E315" s="124"/>
      <c r="F315" s="124"/>
      <c r="G315" s="258"/>
      <c r="H315" s="363"/>
      <c r="I315" s="148"/>
      <c r="J315" s="296"/>
      <c r="K315" s="148"/>
    </row>
    <row r="316" spans="1:11" ht="15.75" hidden="1" thickBot="1">
      <c r="A316" s="123"/>
      <c r="B316" s="124"/>
      <c r="C316" s="121" t="s">
        <v>16</v>
      </c>
      <c r="D316" s="122" t="s">
        <v>173</v>
      </c>
      <c r="E316" s="127"/>
      <c r="F316" s="127"/>
      <c r="G316" s="258"/>
      <c r="H316" s="363"/>
      <c r="I316" s="148"/>
      <c r="J316" s="296"/>
      <c r="K316" s="148"/>
    </row>
    <row r="317" spans="1:11" ht="15.75" hidden="1" thickBot="1">
      <c r="A317" s="123"/>
      <c r="B317" s="124"/>
      <c r="C317" s="124"/>
      <c r="D317" s="128" t="s">
        <v>174</v>
      </c>
      <c r="E317" s="126" t="s">
        <v>175</v>
      </c>
      <c r="F317" s="126"/>
      <c r="G317" s="258"/>
      <c r="H317" s="363"/>
      <c r="I317" s="148"/>
      <c r="J317" s="296"/>
      <c r="K317" s="148"/>
    </row>
    <row r="318" spans="1:11" ht="15.75" hidden="1" thickBot="1">
      <c r="A318" s="123"/>
      <c r="B318" s="124"/>
      <c r="C318" s="124"/>
      <c r="D318" s="124"/>
      <c r="E318" s="124"/>
      <c r="F318" s="124"/>
      <c r="G318" s="258"/>
      <c r="H318" s="363"/>
      <c r="I318" s="148"/>
      <c r="J318" s="296"/>
      <c r="K318" s="148"/>
    </row>
    <row r="319" spans="1:11" ht="15.75" hidden="1" thickBot="1">
      <c r="A319" s="123"/>
      <c r="B319" s="124"/>
      <c r="C319" s="121" t="s">
        <v>97</v>
      </c>
      <c r="D319" s="122" t="s">
        <v>281</v>
      </c>
      <c r="E319" s="127"/>
      <c r="F319" s="127"/>
      <c r="G319" s="258"/>
      <c r="H319" s="363"/>
      <c r="I319" s="148"/>
      <c r="J319" s="296"/>
      <c r="K319" s="148"/>
    </row>
    <row r="320" spans="1:11" ht="15.75" hidden="1" thickBot="1">
      <c r="A320" s="123"/>
      <c r="B320" s="124"/>
      <c r="C320" s="124"/>
      <c r="D320" s="124"/>
      <c r="E320" s="189" t="s">
        <v>337</v>
      </c>
      <c r="F320" s="127"/>
      <c r="G320" s="258"/>
      <c r="H320" s="363"/>
      <c r="I320" s="148"/>
      <c r="J320" s="296"/>
      <c r="K320" s="148"/>
    </row>
    <row r="321" spans="1:11" ht="15.75" hidden="1" thickBot="1">
      <c r="A321" s="123"/>
      <c r="B321" s="124"/>
      <c r="C321" s="124"/>
      <c r="D321" s="124"/>
      <c r="E321" s="124"/>
      <c r="F321" s="124"/>
      <c r="G321" s="260"/>
      <c r="H321" s="364"/>
      <c r="I321" s="169"/>
      <c r="J321" s="297"/>
      <c r="K321" s="169"/>
    </row>
    <row r="322" spans="1:11" ht="15.75" thickBot="1">
      <c r="A322" s="190"/>
      <c r="B322" s="117" t="s">
        <v>338</v>
      </c>
      <c r="C322" s="117"/>
      <c r="D322" s="117"/>
      <c r="E322" s="117"/>
      <c r="F322" s="117"/>
      <c r="G322" s="318">
        <f>SUM(G324)</f>
        <v>3091</v>
      </c>
      <c r="H322" s="359">
        <f>SUM(H324)</f>
        <v>3091</v>
      </c>
      <c r="I322" s="143">
        <f>SUM(I324)</f>
        <v>1504</v>
      </c>
      <c r="J322" s="294">
        <f>I322/H322*100</f>
        <v>48.65739242963442</v>
      </c>
      <c r="K322" s="143">
        <f>SUM(K324)</f>
        <v>0</v>
      </c>
    </row>
    <row r="323" spans="1:11" ht="15">
      <c r="A323" s="123"/>
      <c r="B323" s="124"/>
      <c r="C323" s="124"/>
      <c r="D323" s="124"/>
      <c r="E323" s="124"/>
      <c r="F323" s="124"/>
      <c r="G323" s="265"/>
      <c r="H323" s="363"/>
      <c r="I323" s="148"/>
      <c r="J323" s="296"/>
      <c r="K323" s="148"/>
    </row>
    <row r="324" spans="1:11" ht="15">
      <c r="A324" s="123"/>
      <c r="B324" s="124"/>
      <c r="C324" s="121" t="s">
        <v>6</v>
      </c>
      <c r="D324" s="122" t="s">
        <v>171</v>
      </c>
      <c r="E324" s="127"/>
      <c r="F324" s="127"/>
      <c r="G324" s="321">
        <f>SUM(G325:G327)</f>
        <v>3091</v>
      </c>
      <c r="H324" s="360">
        <f>SUM(H325:H327)</f>
        <v>3091</v>
      </c>
      <c r="I324" s="150">
        <f>SUM(I325:I327)</f>
        <v>1504</v>
      </c>
      <c r="J324" s="295">
        <f>I324/H324*100</f>
        <v>48.65739242963442</v>
      </c>
      <c r="K324" s="150">
        <f>SUM(K325:K327)</f>
        <v>0</v>
      </c>
    </row>
    <row r="325" spans="1:11" ht="15">
      <c r="A325" s="123"/>
      <c r="B325" s="124"/>
      <c r="C325" s="124"/>
      <c r="D325" s="128" t="s">
        <v>119</v>
      </c>
      <c r="E325" s="126" t="s">
        <v>300</v>
      </c>
      <c r="F325" s="126"/>
      <c r="G325" s="258">
        <v>66</v>
      </c>
      <c r="H325" s="361">
        <v>66</v>
      </c>
      <c r="I325" s="137">
        <v>66</v>
      </c>
      <c r="J325" s="296">
        <f>I325/H325*100</f>
        <v>100</v>
      </c>
      <c r="K325" s="137"/>
    </row>
    <row r="326" spans="1:11" ht="15">
      <c r="A326" s="123"/>
      <c r="B326" s="124"/>
      <c r="C326" s="124"/>
      <c r="D326" s="128" t="s">
        <v>10</v>
      </c>
      <c r="E326" s="126" t="s">
        <v>191</v>
      </c>
      <c r="F326" s="126"/>
      <c r="G326" s="258">
        <v>25</v>
      </c>
      <c r="H326" s="361">
        <v>25</v>
      </c>
      <c r="I326" s="137">
        <v>21</v>
      </c>
      <c r="J326" s="296">
        <f>I326/H326*100</f>
        <v>84</v>
      </c>
      <c r="K326" s="137"/>
    </row>
    <row r="327" spans="1:11" ht="15">
      <c r="A327" s="123"/>
      <c r="B327" s="124"/>
      <c r="C327" s="124"/>
      <c r="D327" s="128" t="s">
        <v>12</v>
      </c>
      <c r="E327" s="126" t="s">
        <v>172</v>
      </c>
      <c r="F327" s="126"/>
      <c r="G327" s="258">
        <v>3000</v>
      </c>
      <c r="H327" s="361">
        <v>3000</v>
      </c>
      <c r="I327" s="137">
        <v>1417</v>
      </c>
      <c r="J327" s="296">
        <f>I327/H327*100</f>
        <v>47.233333333333334</v>
      </c>
      <c r="K327" s="137"/>
    </row>
    <row r="328" spans="1:11" ht="15">
      <c r="A328" s="123"/>
      <c r="B328" s="124"/>
      <c r="C328" s="124"/>
      <c r="D328" s="124"/>
      <c r="E328" s="124"/>
      <c r="F328" s="124"/>
      <c r="G328" s="260"/>
      <c r="H328" s="363"/>
      <c r="I328" s="148"/>
      <c r="J328" s="296"/>
      <c r="K328" s="148"/>
    </row>
    <row r="329" spans="1:11" ht="15.75" thickBot="1">
      <c r="A329" s="140"/>
      <c r="B329" s="141"/>
      <c r="C329" s="141"/>
      <c r="D329" s="141"/>
      <c r="E329" s="141"/>
      <c r="F329" s="141"/>
      <c r="G329" s="262"/>
      <c r="H329" s="364"/>
      <c r="I329" s="169"/>
      <c r="J329" s="297"/>
      <c r="K329" s="169"/>
    </row>
    <row r="330" spans="1:11" ht="15.75" thickBot="1">
      <c r="A330" s="190"/>
      <c r="B330" s="117" t="s">
        <v>339</v>
      </c>
      <c r="C330" s="117"/>
      <c r="D330" s="117"/>
      <c r="E330" s="117"/>
      <c r="F330" s="117"/>
      <c r="G330" s="318">
        <f>G332</f>
        <v>64101</v>
      </c>
      <c r="H330" s="359">
        <f>SUM(H332)</f>
        <v>64101</v>
      </c>
      <c r="I330" s="143">
        <f>SUM(I332)</f>
        <v>47155</v>
      </c>
      <c r="J330" s="294">
        <f>I330/H330*100</f>
        <v>73.56359495171682</v>
      </c>
      <c r="K330" s="143">
        <f>SUM(K332)</f>
        <v>55420</v>
      </c>
    </row>
    <row r="331" spans="1:11" ht="15">
      <c r="A331" s="123"/>
      <c r="B331" s="124"/>
      <c r="C331" s="124"/>
      <c r="D331" s="124"/>
      <c r="E331" s="124"/>
      <c r="F331" s="124"/>
      <c r="G331" s="265"/>
      <c r="H331" s="363"/>
      <c r="I331" s="148"/>
      <c r="J331" s="296"/>
      <c r="K331" s="148"/>
    </row>
    <row r="332" spans="1:11" ht="15">
      <c r="A332" s="119"/>
      <c r="B332" s="120"/>
      <c r="C332" s="121" t="s">
        <v>6</v>
      </c>
      <c r="D332" s="122" t="s">
        <v>171</v>
      </c>
      <c r="E332" s="122"/>
      <c r="F332" s="122"/>
      <c r="G332" s="321">
        <f>SUM(G333:G336)</f>
        <v>64101</v>
      </c>
      <c r="H332" s="360">
        <f>SUM(H333:H336)</f>
        <v>64101</v>
      </c>
      <c r="I332" s="150">
        <f>SUM(I333:I336)</f>
        <v>47155</v>
      </c>
      <c r="J332" s="295">
        <f>I332/H332*100</f>
        <v>73.56359495171682</v>
      </c>
      <c r="K332" s="150">
        <f>SUM(K333:K336)</f>
        <v>55420</v>
      </c>
    </row>
    <row r="333" spans="1:11" ht="15">
      <c r="A333" s="123"/>
      <c r="B333" s="124"/>
      <c r="C333" s="124"/>
      <c r="D333" s="128" t="s">
        <v>119</v>
      </c>
      <c r="E333" s="126" t="s">
        <v>300</v>
      </c>
      <c r="F333" s="126"/>
      <c r="G333" s="258"/>
      <c r="H333" s="362"/>
      <c r="I333" s="150"/>
      <c r="J333" s="295"/>
      <c r="K333" s="150"/>
    </row>
    <row r="334" spans="1:11" ht="15">
      <c r="A334" s="123"/>
      <c r="B334" s="124"/>
      <c r="C334" s="124"/>
      <c r="D334" s="128" t="s">
        <v>10</v>
      </c>
      <c r="E334" s="126" t="s">
        <v>191</v>
      </c>
      <c r="F334" s="126"/>
      <c r="G334" s="258">
        <v>6164</v>
      </c>
      <c r="H334" s="361">
        <v>6164</v>
      </c>
      <c r="I334" s="137">
        <v>4355</v>
      </c>
      <c r="J334" s="296">
        <f aca="true" t="shared" si="9" ref="J334:J343">I334/H334*100</f>
        <v>70.65217391304348</v>
      </c>
      <c r="K334" s="137"/>
    </row>
    <row r="335" spans="1:11" ht="15">
      <c r="A335" s="123"/>
      <c r="B335" s="124"/>
      <c r="C335" s="124"/>
      <c r="D335" s="128" t="s">
        <v>12</v>
      </c>
      <c r="E335" s="126" t="s">
        <v>172</v>
      </c>
      <c r="F335" s="126"/>
      <c r="G335" s="258">
        <v>200</v>
      </c>
      <c r="H335" s="361">
        <v>200</v>
      </c>
      <c r="I335" s="137">
        <v>140</v>
      </c>
      <c r="J335" s="296">
        <f t="shared" si="9"/>
        <v>70</v>
      </c>
      <c r="K335" s="137"/>
    </row>
    <row r="336" spans="1:11" ht="15">
      <c r="A336" s="123"/>
      <c r="B336" s="124"/>
      <c r="C336" s="124"/>
      <c r="D336" s="128" t="s">
        <v>14</v>
      </c>
      <c r="E336" s="126" t="s">
        <v>192</v>
      </c>
      <c r="F336" s="126"/>
      <c r="G336" s="322">
        <f>SUM(G337:G343)</f>
        <v>57737</v>
      </c>
      <c r="H336" s="365">
        <f>SUM(H337:H343)</f>
        <v>57737</v>
      </c>
      <c r="I336" s="137">
        <f>SUM(I337:I343)</f>
        <v>42660</v>
      </c>
      <c r="J336" s="298">
        <f t="shared" si="9"/>
        <v>73.88676238807004</v>
      </c>
      <c r="K336" s="137">
        <f>SUM(K337:K343)</f>
        <v>55420</v>
      </c>
    </row>
    <row r="337" spans="1:11" ht="15">
      <c r="A337" s="123"/>
      <c r="B337" s="124"/>
      <c r="C337" s="124"/>
      <c r="D337" s="124"/>
      <c r="E337" s="129" t="s">
        <v>161</v>
      </c>
      <c r="F337" s="236" t="s">
        <v>340</v>
      </c>
      <c r="G337" s="264">
        <v>21000</v>
      </c>
      <c r="H337" s="366">
        <v>21000</v>
      </c>
      <c r="I337" s="162">
        <v>16804</v>
      </c>
      <c r="J337" s="298">
        <f t="shared" si="9"/>
        <v>80.01904761904763</v>
      </c>
      <c r="K337" s="162">
        <v>21804</v>
      </c>
    </row>
    <row r="338" spans="1:11" ht="15">
      <c r="A338" s="123"/>
      <c r="B338" s="124"/>
      <c r="C338" s="124"/>
      <c r="D338" s="124"/>
      <c r="E338" s="129" t="s">
        <v>161</v>
      </c>
      <c r="F338" s="236" t="s">
        <v>341</v>
      </c>
      <c r="G338" s="264">
        <v>2753</v>
      </c>
      <c r="H338" s="366">
        <v>2753</v>
      </c>
      <c r="I338" s="162">
        <v>1977</v>
      </c>
      <c r="J338" s="298">
        <f t="shared" si="9"/>
        <v>71.81256810751907</v>
      </c>
      <c r="K338" s="162">
        <v>2637</v>
      </c>
    </row>
    <row r="339" spans="1:11" ht="15">
      <c r="A339" s="123"/>
      <c r="B339" s="124"/>
      <c r="C339" s="124"/>
      <c r="D339" s="124"/>
      <c r="E339" s="129" t="s">
        <v>161</v>
      </c>
      <c r="F339" s="236" t="s">
        <v>342</v>
      </c>
      <c r="G339" s="264">
        <v>4500</v>
      </c>
      <c r="H339" s="366">
        <v>4500</v>
      </c>
      <c r="I339" s="162">
        <v>2607</v>
      </c>
      <c r="J339" s="298">
        <f t="shared" si="9"/>
        <v>57.93333333333334</v>
      </c>
      <c r="K339" s="162">
        <v>3307</v>
      </c>
    </row>
    <row r="340" spans="1:11" ht="15">
      <c r="A340" s="123"/>
      <c r="B340" s="124"/>
      <c r="C340" s="124"/>
      <c r="D340" s="124"/>
      <c r="E340" s="129" t="s">
        <v>161</v>
      </c>
      <c r="F340" s="236" t="s">
        <v>343</v>
      </c>
      <c r="G340" s="264">
        <v>3800</v>
      </c>
      <c r="H340" s="366">
        <v>3800</v>
      </c>
      <c r="I340" s="162">
        <v>2909</v>
      </c>
      <c r="J340" s="298">
        <f t="shared" si="9"/>
        <v>76.55263157894737</v>
      </c>
      <c r="K340" s="162">
        <v>3909</v>
      </c>
    </row>
    <row r="341" spans="1:11" ht="15">
      <c r="A341" s="123"/>
      <c r="B341" s="124"/>
      <c r="C341" s="124"/>
      <c r="D341" s="124"/>
      <c r="E341" s="129" t="s">
        <v>161</v>
      </c>
      <c r="F341" s="236" t="s">
        <v>344</v>
      </c>
      <c r="G341" s="264">
        <v>10260</v>
      </c>
      <c r="H341" s="366">
        <v>10260</v>
      </c>
      <c r="I341" s="162">
        <v>8416</v>
      </c>
      <c r="J341" s="298">
        <f t="shared" si="9"/>
        <v>82.02729044834308</v>
      </c>
      <c r="K341" s="162">
        <v>10416</v>
      </c>
    </row>
    <row r="342" spans="1:11" ht="15">
      <c r="A342" s="123"/>
      <c r="B342" s="124"/>
      <c r="C342" s="124"/>
      <c r="D342" s="124"/>
      <c r="E342" s="129" t="s">
        <v>161</v>
      </c>
      <c r="F342" s="236" t="s">
        <v>345</v>
      </c>
      <c r="G342" s="264">
        <v>12004</v>
      </c>
      <c r="H342" s="366">
        <v>12004</v>
      </c>
      <c r="I342" s="162">
        <v>9741</v>
      </c>
      <c r="J342" s="298">
        <f t="shared" si="9"/>
        <v>81.14795068310563</v>
      </c>
      <c r="K342" s="162">
        <v>12441</v>
      </c>
    </row>
    <row r="343" spans="1:11" ht="15">
      <c r="A343" s="123"/>
      <c r="B343" s="124"/>
      <c r="C343" s="124"/>
      <c r="D343" s="124"/>
      <c r="E343" s="129" t="s">
        <v>161</v>
      </c>
      <c r="F343" s="236" t="s">
        <v>346</v>
      </c>
      <c r="G343" s="264">
        <v>3420</v>
      </c>
      <c r="H343" s="366">
        <v>3420</v>
      </c>
      <c r="I343" s="162">
        <v>206</v>
      </c>
      <c r="J343" s="298">
        <f t="shared" si="9"/>
        <v>6.023391812865498</v>
      </c>
      <c r="K343" s="162">
        <v>906</v>
      </c>
    </row>
    <row r="344" spans="1:11" ht="15.75" thickBot="1">
      <c r="A344" s="140"/>
      <c r="B344" s="141"/>
      <c r="C344" s="141"/>
      <c r="D344" s="141"/>
      <c r="E344" s="141"/>
      <c r="F344" s="141"/>
      <c r="G344" s="262"/>
      <c r="H344" s="368"/>
      <c r="I344" s="160"/>
      <c r="J344" s="300"/>
      <c r="K344" s="160"/>
    </row>
    <row r="345" spans="1:11" ht="15.75" thickBot="1">
      <c r="A345" s="190"/>
      <c r="B345" s="117" t="s">
        <v>347</v>
      </c>
      <c r="C345" s="117"/>
      <c r="D345" s="117"/>
      <c r="E345" s="117"/>
      <c r="F345" s="117"/>
      <c r="G345" s="256"/>
      <c r="H345" s="377"/>
      <c r="I345" s="191"/>
      <c r="J345" s="294"/>
      <c r="K345" s="191"/>
    </row>
    <row r="346" spans="1:11" ht="15">
      <c r="A346" s="180"/>
      <c r="B346" s="181"/>
      <c r="C346" s="192"/>
      <c r="D346" s="192"/>
      <c r="E346" s="192"/>
      <c r="F346" s="192"/>
      <c r="G346" s="265"/>
      <c r="H346" s="371"/>
      <c r="I346" s="147"/>
      <c r="J346" s="302"/>
      <c r="K346" s="147"/>
    </row>
    <row r="347" spans="1:11" ht="15">
      <c r="A347" s="193"/>
      <c r="B347" s="181"/>
      <c r="C347" s="121" t="s">
        <v>6</v>
      </c>
      <c r="D347" s="122" t="s">
        <v>171</v>
      </c>
      <c r="E347" s="122"/>
      <c r="F347" s="122"/>
      <c r="G347" s="259"/>
      <c r="H347" s="375"/>
      <c r="I347" s="274"/>
      <c r="J347" s="295"/>
      <c r="K347" s="274"/>
    </row>
    <row r="348" spans="1:11" ht="15">
      <c r="A348" s="180"/>
      <c r="B348" s="181"/>
      <c r="C348" s="192"/>
      <c r="D348" s="128" t="s">
        <v>14</v>
      </c>
      <c r="E348" s="126" t="s">
        <v>192</v>
      </c>
      <c r="F348" s="126"/>
      <c r="G348" s="258"/>
      <c r="H348" s="363"/>
      <c r="I348" s="148"/>
      <c r="J348" s="296"/>
      <c r="K348" s="148"/>
    </row>
    <row r="349" spans="1:11" ht="15">
      <c r="A349" s="123"/>
      <c r="B349" s="124"/>
      <c r="C349" s="124"/>
      <c r="D349" s="124"/>
      <c r="E349" s="129" t="s">
        <v>161</v>
      </c>
      <c r="F349" s="236" t="s">
        <v>348</v>
      </c>
      <c r="G349" s="258"/>
      <c r="H349" s="363"/>
      <c r="I349" s="148"/>
      <c r="J349" s="296"/>
      <c r="K349" s="148"/>
    </row>
    <row r="350" spans="1:11" ht="15">
      <c r="A350" s="123"/>
      <c r="B350" s="124"/>
      <c r="C350" s="124"/>
      <c r="D350" s="124"/>
      <c r="E350" s="129" t="s">
        <v>161</v>
      </c>
      <c r="F350" s="236" t="s">
        <v>349</v>
      </c>
      <c r="G350" s="258"/>
      <c r="H350" s="363"/>
      <c r="I350" s="148"/>
      <c r="J350" s="296"/>
      <c r="K350" s="148"/>
    </row>
    <row r="351" spans="1:11" ht="15">
      <c r="A351" s="123"/>
      <c r="B351" s="124"/>
      <c r="C351" s="124"/>
      <c r="D351" s="124"/>
      <c r="E351" s="129"/>
      <c r="F351" s="217"/>
      <c r="G351" s="258"/>
      <c r="H351" s="363"/>
      <c r="I351" s="148"/>
      <c r="J351" s="296"/>
      <c r="K351" s="148"/>
    </row>
    <row r="352" spans="1:11" ht="15">
      <c r="A352" s="123"/>
      <c r="B352" s="124"/>
      <c r="C352" s="124"/>
      <c r="D352" s="128" t="s">
        <v>12</v>
      </c>
      <c r="E352" s="127" t="s">
        <v>172</v>
      </c>
      <c r="F352" s="127"/>
      <c r="G352" s="258"/>
      <c r="H352" s="363"/>
      <c r="I352" s="148"/>
      <c r="J352" s="296"/>
      <c r="K352" s="148"/>
    </row>
    <row r="353" spans="1:11" ht="15.75" thickBot="1">
      <c r="A353" s="123"/>
      <c r="B353" s="124"/>
      <c r="C353" s="124"/>
      <c r="D353" s="124"/>
      <c r="E353" s="129"/>
      <c r="F353" s="217"/>
      <c r="G353" s="260"/>
      <c r="H353" s="364"/>
      <c r="I353" s="169"/>
      <c r="J353" s="297"/>
      <c r="K353" s="169"/>
    </row>
    <row r="354" spans="1:11" ht="15.75" thickBot="1">
      <c r="A354" s="190"/>
      <c r="B354" s="117" t="s">
        <v>350</v>
      </c>
      <c r="C354" s="117"/>
      <c r="D354" s="117"/>
      <c r="E354" s="117"/>
      <c r="F354" s="117"/>
      <c r="G354" s="256"/>
      <c r="H354" s="377"/>
      <c r="I354" s="191"/>
      <c r="J354" s="294"/>
      <c r="K354" s="191"/>
    </row>
    <row r="355" spans="1:11" ht="15">
      <c r="A355" s="177"/>
      <c r="B355" s="178"/>
      <c r="C355" s="194"/>
      <c r="D355" s="194"/>
      <c r="E355" s="194"/>
      <c r="F355" s="194"/>
      <c r="G355" s="267"/>
      <c r="H355" s="371"/>
      <c r="I355" s="147"/>
      <c r="J355" s="302"/>
      <c r="K355" s="147"/>
    </row>
    <row r="356" spans="1:11" ht="15">
      <c r="A356" s="180"/>
      <c r="B356" s="181"/>
      <c r="C356" s="121" t="s">
        <v>6</v>
      </c>
      <c r="D356" s="122" t="s">
        <v>171</v>
      </c>
      <c r="E356" s="127"/>
      <c r="F356" s="127"/>
      <c r="G356" s="259"/>
      <c r="H356" s="363"/>
      <c r="I356" s="148"/>
      <c r="J356" s="296"/>
      <c r="K356" s="148"/>
    </row>
    <row r="357" spans="1:11" ht="15">
      <c r="A357" s="180"/>
      <c r="B357" s="181"/>
      <c r="C357" s="192"/>
      <c r="D357" s="128" t="s">
        <v>14</v>
      </c>
      <c r="E357" s="126" t="s">
        <v>192</v>
      </c>
      <c r="F357" s="126"/>
      <c r="G357" s="258"/>
      <c r="H357" s="363"/>
      <c r="I357" s="148"/>
      <c r="J357" s="296"/>
      <c r="K357" s="148"/>
    </row>
    <row r="358" spans="1:11" ht="15">
      <c r="A358" s="123"/>
      <c r="B358" s="124"/>
      <c r="C358" s="124"/>
      <c r="D358" s="124"/>
      <c r="E358" s="129" t="s">
        <v>161</v>
      </c>
      <c r="F358" s="236" t="s">
        <v>351</v>
      </c>
      <c r="G358" s="258"/>
      <c r="H358" s="363"/>
      <c r="I358" s="148"/>
      <c r="J358" s="296"/>
      <c r="K358" s="148"/>
    </row>
    <row r="359" spans="1:11" ht="15">
      <c r="A359" s="123"/>
      <c r="B359" s="124"/>
      <c r="C359" s="124"/>
      <c r="D359" s="124"/>
      <c r="E359" s="129"/>
      <c r="F359" s="217"/>
      <c r="G359" s="258"/>
      <c r="H359" s="363"/>
      <c r="I359" s="148"/>
      <c r="J359" s="296"/>
      <c r="K359" s="148"/>
    </row>
    <row r="360" spans="1:11" ht="15.75" thickBot="1">
      <c r="A360" s="140"/>
      <c r="B360" s="141"/>
      <c r="C360" s="141"/>
      <c r="D360" s="141"/>
      <c r="E360" s="195"/>
      <c r="F360" s="244"/>
      <c r="G360" s="262"/>
      <c r="H360" s="364"/>
      <c r="I360" s="169"/>
      <c r="J360" s="297"/>
      <c r="K360" s="169"/>
    </row>
    <row r="361" spans="1:11" ht="15.75" thickBot="1">
      <c r="A361" s="190"/>
      <c r="B361" s="117" t="s">
        <v>352</v>
      </c>
      <c r="C361" s="117"/>
      <c r="D361" s="117"/>
      <c r="E361" s="117"/>
      <c r="F361" s="117"/>
      <c r="G361" s="318">
        <f>SUM(G363)</f>
        <v>22259</v>
      </c>
      <c r="H361" s="359">
        <f>SUM(H363)</f>
        <v>28565</v>
      </c>
      <c r="I361" s="143">
        <f>SUM(I363)</f>
        <v>17079</v>
      </c>
      <c r="J361" s="294">
        <f>I361/H361*100</f>
        <v>59.789952739366356</v>
      </c>
      <c r="K361" s="143">
        <f>SUM(K363)</f>
        <v>4288</v>
      </c>
    </row>
    <row r="362" spans="1:11" ht="15">
      <c r="A362" s="123"/>
      <c r="B362" s="124"/>
      <c r="C362" s="124"/>
      <c r="D362" s="124"/>
      <c r="E362" s="124"/>
      <c r="F362" s="124"/>
      <c r="G362" s="265"/>
      <c r="H362" s="363"/>
      <c r="I362" s="148"/>
      <c r="J362" s="296"/>
      <c r="K362" s="148"/>
    </row>
    <row r="363" spans="1:11" ht="15">
      <c r="A363" s="119"/>
      <c r="B363" s="120"/>
      <c r="C363" s="121" t="s">
        <v>6</v>
      </c>
      <c r="D363" s="122" t="s">
        <v>171</v>
      </c>
      <c r="E363" s="122"/>
      <c r="F363" s="122"/>
      <c r="G363" s="321">
        <f>SUM(G364+G365+G366+G367)</f>
        <v>22259</v>
      </c>
      <c r="H363" s="360">
        <f>SUM(H364:H367)</f>
        <v>28565</v>
      </c>
      <c r="I363" s="150">
        <f>SUM(I364:I367)</f>
        <v>17079</v>
      </c>
      <c r="J363" s="295">
        <f>I363/H363*100</f>
        <v>59.789952739366356</v>
      </c>
      <c r="K363" s="150">
        <f>SUM(K364:K367)</f>
        <v>4288</v>
      </c>
    </row>
    <row r="364" spans="1:11" ht="15">
      <c r="A364" s="123"/>
      <c r="B364" s="124"/>
      <c r="C364" s="124"/>
      <c r="D364" s="128" t="s">
        <v>119</v>
      </c>
      <c r="E364" s="126" t="s">
        <v>300</v>
      </c>
      <c r="F364" s="126"/>
      <c r="G364" s="258"/>
      <c r="H364" s="363"/>
      <c r="I364" s="148"/>
      <c r="J364" s="296"/>
      <c r="K364" s="148"/>
    </row>
    <row r="365" spans="1:11" ht="15">
      <c r="A365" s="123"/>
      <c r="B365" s="124"/>
      <c r="C365" s="124"/>
      <c r="D365" s="128" t="s">
        <v>10</v>
      </c>
      <c r="E365" s="126" t="s">
        <v>191</v>
      </c>
      <c r="F365" s="126"/>
      <c r="G365" s="258"/>
      <c r="H365" s="363"/>
      <c r="I365" s="148"/>
      <c r="J365" s="296"/>
      <c r="K365" s="148"/>
    </row>
    <row r="366" spans="1:11" ht="15">
      <c r="A366" s="123"/>
      <c r="B366" s="124"/>
      <c r="C366" s="124"/>
      <c r="D366" s="128" t="s">
        <v>12</v>
      </c>
      <c r="E366" s="126" t="s">
        <v>172</v>
      </c>
      <c r="F366" s="126"/>
      <c r="G366" s="258"/>
      <c r="H366" s="363"/>
      <c r="I366" s="148"/>
      <c r="J366" s="296"/>
      <c r="K366" s="148"/>
    </row>
    <row r="367" spans="1:11" ht="15">
      <c r="A367" s="123"/>
      <c r="B367" s="124"/>
      <c r="C367" s="124"/>
      <c r="D367" s="128" t="s">
        <v>14</v>
      </c>
      <c r="E367" s="126" t="s">
        <v>192</v>
      </c>
      <c r="F367" s="126"/>
      <c r="G367" s="322">
        <f>SUM(G368:G374)</f>
        <v>22259</v>
      </c>
      <c r="H367" s="365">
        <f>SUM(H368:H376)</f>
        <v>28565</v>
      </c>
      <c r="I367" s="137">
        <f>SUM(I368:I376)</f>
        <v>17079</v>
      </c>
      <c r="J367" s="296">
        <f aca="true" t="shared" si="10" ref="J367:J375">I367/H367*100</f>
        <v>59.789952739366356</v>
      </c>
      <c r="K367" s="137">
        <f>SUM(K368:K376)</f>
        <v>4288</v>
      </c>
    </row>
    <row r="368" spans="1:11" ht="15">
      <c r="A368" s="123"/>
      <c r="B368" s="124"/>
      <c r="C368" s="124"/>
      <c r="D368" s="124"/>
      <c r="E368" s="129" t="s">
        <v>161</v>
      </c>
      <c r="F368" s="236" t="s">
        <v>353</v>
      </c>
      <c r="G368" s="264">
        <v>3800</v>
      </c>
      <c r="H368" s="366">
        <v>3800</v>
      </c>
      <c r="I368" s="162">
        <v>1679</v>
      </c>
      <c r="J368" s="298">
        <f t="shared" si="10"/>
        <v>44.18421052631579</v>
      </c>
      <c r="K368" s="162">
        <v>2679</v>
      </c>
    </row>
    <row r="369" spans="1:11" ht="15">
      <c r="A369" s="123"/>
      <c r="B369" s="124"/>
      <c r="C369" s="124"/>
      <c r="D369" s="124"/>
      <c r="E369" s="129" t="s">
        <v>161</v>
      </c>
      <c r="F369" s="236" t="s">
        <v>354</v>
      </c>
      <c r="G369" s="264">
        <v>1000</v>
      </c>
      <c r="H369" s="366">
        <v>1000</v>
      </c>
      <c r="I369" s="162">
        <v>450</v>
      </c>
      <c r="J369" s="298">
        <f t="shared" si="10"/>
        <v>45</v>
      </c>
      <c r="K369" s="162"/>
    </row>
    <row r="370" spans="1:11" ht="15">
      <c r="A370" s="123"/>
      <c r="B370" s="124"/>
      <c r="C370" s="124"/>
      <c r="D370" s="124"/>
      <c r="E370" s="129" t="s">
        <v>161</v>
      </c>
      <c r="F370" s="236" t="s">
        <v>355</v>
      </c>
      <c r="G370" s="264">
        <v>1325</v>
      </c>
      <c r="H370" s="366">
        <v>1325</v>
      </c>
      <c r="I370" s="162">
        <v>297</v>
      </c>
      <c r="J370" s="298">
        <f t="shared" si="10"/>
        <v>22.41509433962264</v>
      </c>
      <c r="K370" s="162">
        <v>797</v>
      </c>
    </row>
    <row r="371" spans="1:11" ht="15">
      <c r="A371" s="123"/>
      <c r="B371" s="124"/>
      <c r="C371" s="124"/>
      <c r="D371" s="124"/>
      <c r="E371" s="129" t="s">
        <v>161</v>
      </c>
      <c r="F371" s="236" t="s">
        <v>356</v>
      </c>
      <c r="G371" s="264">
        <v>1200</v>
      </c>
      <c r="H371" s="366">
        <v>1000</v>
      </c>
      <c r="I371" s="162">
        <v>613</v>
      </c>
      <c r="J371" s="298">
        <f t="shared" si="10"/>
        <v>61.3</v>
      </c>
      <c r="K371" s="162">
        <v>812</v>
      </c>
    </row>
    <row r="372" spans="1:11" ht="15">
      <c r="A372" s="123"/>
      <c r="B372" s="124"/>
      <c r="C372" s="124"/>
      <c r="D372" s="124"/>
      <c r="E372" s="129" t="s">
        <v>161</v>
      </c>
      <c r="F372" s="236" t="s">
        <v>357</v>
      </c>
      <c r="G372" s="264">
        <v>100</v>
      </c>
      <c r="H372" s="366">
        <v>100</v>
      </c>
      <c r="I372" s="162">
        <v>20</v>
      </c>
      <c r="J372" s="298">
        <f t="shared" si="10"/>
        <v>20</v>
      </c>
      <c r="K372" s="162"/>
    </row>
    <row r="373" spans="1:11" ht="15">
      <c r="A373" s="123"/>
      <c r="B373" s="124"/>
      <c r="C373" s="124"/>
      <c r="D373" s="124"/>
      <c r="E373" s="129" t="s">
        <v>161</v>
      </c>
      <c r="F373" s="236" t="s">
        <v>358</v>
      </c>
      <c r="G373" s="264">
        <v>8334</v>
      </c>
      <c r="H373" s="366">
        <v>8334</v>
      </c>
      <c r="I373" s="162">
        <v>3823</v>
      </c>
      <c r="J373" s="298">
        <f t="shared" si="10"/>
        <v>45.87233021358291</v>
      </c>
      <c r="K373" s="162"/>
    </row>
    <row r="374" spans="1:11" ht="15">
      <c r="A374" s="123"/>
      <c r="B374" s="124"/>
      <c r="C374" s="124"/>
      <c r="D374" s="124"/>
      <c r="E374" s="153" t="s">
        <v>161</v>
      </c>
      <c r="F374" s="236" t="s">
        <v>359</v>
      </c>
      <c r="G374" s="266">
        <v>6500</v>
      </c>
      <c r="H374" s="366">
        <v>9450</v>
      </c>
      <c r="I374" s="162">
        <v>6650</v>
      </c>
      <c r="J374" s="298">
        <f t="shared" si="10"/>
        <v>70.37037037037037</v>
      </c>
      <c r="K374" s="162"/>
    </row>
    <row r="375" spans="1:11" ht="15">
      <c r="A375" s="123"/>
      <c r="B375" s="124"/>
      <c r="C375" s="124"/>
      <c r="D375" s="124"/>
      <c r="E375" s="153" t="s">
        <v>161</v>
      </c>
      <c r="F375" s="236" t="s">
        <v>427</v>
      </c>
      <c r="G375" s="266"/>
      <c r="H375" s="372">
        <v>556</v>
      </c>
      <c r="I375" s="312">
        <v>588</v>
      </c>
      <c r="J375" s="313">
        <f t="shared" si="10"/>
        <v>105.75539568345324</v>
      </c>
      <c r="K375" s="312"/>
    </row>
    <row r="376" spans="1:11" ht="15">
      <c r="A376" s="123"/>
      <c r="B376" s="124"/>
      <c r="C376" s="124"/>
      <c r="D376" s="124"/>
      <c r="E376" s="153" t="s">
        <v>161</v>
      </c>
      <c r="F376" s="236" t="s">
        <v>434</v>
      </c>
      <c r="G376" s="266"/>
      <c r="H376" s="372">
        <v>3000</v>
      </c>
      <c r="I376" s="312">
        <v>2959</v>
      </c>
      <c r="J376" s="313">
        <v>0</v>
      </c>
      <c r="K376" s="312"/>
    </row>
    <row r="377" spans="1:11" ht="15.75" thickBot="1">
      <c r="A377" s="140"/>
      <c r="B377" s="141"/>
      <c r="C377" s="141"/>
      <c r="D377" s="141"/>
      <c r="E377" s="195"/>
      <c r="F377" s="244"/>
      <c r="G377" s="262"/>
      <c r="H377" s="368"/>
      <c r="I377" s="160"/>
      <c r="J377" s="300"/>
      <c r="K377" s="160"/>
    </row>
    <row r="378" spans="1:11" ht="15.75" thickBot="1">
      <c r="A378" s="116"/>
      <c r="B378" s="117" t="s">
        <v>360</v>
      </c>
      <c r="C378" s="118"/>
      <c r="D378" s="118"/>
      <c r="E378" s="118"/>
      <c r="F378" s="118"/>
      <c r="G378" s="318">
        <f>SUM(G380)</f>
        <v>6000</v>
      </c>
      <c r="H378" s="359">
        <f>SUM(H380)</f>
        <v>7533</v>
      </c>
      <c r="I378" s="143">
        <f>SUM(I380,I385)</f>
        <v>5402</v>
      </c>
      <c r="J378" s="294">
        <f>I378/H378*100</f>
        <v>71.71113766095844</v>
      </c>
      <c r="K378" s="143">
        <f>SUM(K380)</f>
        <v>0</v>
      </c>
    </row>
    <row r="379" spans="1:11" ht="15">
      <c r="A379" s="177"/>
      <c r="B379" s="178"/>
      <c r="C379" s="194"/>
      <c r="D379" s="194"/>
      <c r="E379" s="194"/>
      <c r="F379" s="194"/>
      <c r="G379" s="267"/>
      <c r="H379" s="363"/>
      <c r="I379" s="148"/>
      <c r="J379" s="296"/>
      <c r="K379" s="148"/>
    </row>
    <row r="380" spans="1:11" ht="15">
      <c r="A380" s="193"/>
      <c r="B380" s="181"/>
      <c r="C380" s="121" t="s">
        <v>6</v>
      </c>
      <c r="D380" s="122" t="s">
        <v>171</v>
      </c>
      <c r="E380" s="122"/>
      <c r="F380" s="122"/>
      <c r="G380" s="321">
        <f>SUM(G381+G385)</f>
        <v>6000</v>
      </c>
      <c r="H380" s="360">
        <f>SUM(H381,H385)</f>
        <v>7533</v>
      </c>
      <c r="I380" s="150">
        <f>SUM(I381)</f>
        <v>3779</v>
      </c>
      <c r="J380" s="295">
        <f>I380/H380*100</f>
        <v>50.16593654586487</v>
      </c>
      <c r="K380" s="150">
        <f>SUM(K381)</f>
        <v>0</v>
      </c>
    </row>
    <row r="381" spans="1:11" ht="15">
      <c r="A381" s="180"/>
      <c r="B381" s="181"/>
      <c r="C381" s="192"/>
      <c r="D381" s="128" t="s">
        <v>14</v>
      </c>
      <c r="E381" s="126" t="s">
        <v>192</v>
      </c>
      <c r="F381" s="126"/>
      <c r="G381" s="322">
        <f>SUM(G382)</f>
        <v>6000</v>
      </c>
      <c r="H381" s="365">
        <f>SUM(H382:H384)</f>
        <v>5910</v>
      </c>
      <c r="I381" s="137">
        <f>SUM(I382:I384)</f>
        <v>3779</v>
      </c>
      <c r="J381" s="296">
        <f>I381/H381*100</f>
        <v>63.9424703891709</v>
      </c>
      <c r="K381" s="137">
        <f>SUM(K382:K384)</f>
        <v>0</v>
      </c>
    </row>
    <row r="382" spans="1:11" ht="15">
      <c r="A382" s="123"/>
      <c r="B382" s="124"/>
      <c r="C382" s="124"/>
      <c r="D382" s="124"/>
      <c r="E382" s="129" t="s">
        <v>161</v>
      </c>
      <c r="F382" s="236" t="s">
        <v>361</v>
      </c>
      <c r="G382" s="264">
        <v>6000</v>
      </c>
      <c r="H382" s="366">
        <v>4700</v>
      </c>
      <c r="I382" s="162">
        <v>2569</v>
      </c>
      <c r="J382" s="298">
        <f>I382/H382*100</f>
        <v>54.659574468085104</v>
      </c>
      <c r="K382" s="162"/>
    </row>
    <row r="383" spans="1:11" ht="15">
      <c r="A383" s="123"/>
      <c r="B383" s="124"/>
      <c r="C383" s="124"/>
      <c r="D383" s="124"/>
      <c r="E383" s="129" t="s">
        <v>161</v>
      </c>
      <c r="F383" s="236" t="s">
        <v>362</v>
      </c>
      <c r="G383" s="258"/>
      <c r="H383" s="362"/>
      <c r="I383" s="150"/>
      <c r="J383" s="295"/>
      <c r="K383" s="150"/>
    </row>
    <row r="384" spans="1:11" ht="15">
      <c r="A384" s="123"/>
      <c r="B384" s="124"/>
      <c r="C384" s="124"/>
      <c r="D384" s="124"/>
      <c r="E384" s="153" t="s">
        <v>161</v>
      </c>
      <c r="F384" s="236" t="s">
        <v>363</v>
      </c>
      <c r="G384" s="258"/>
      <c r="H384" s="366">
        <v>1210</v>
      </c>
      <c r="I384" s="162">
        <v>1210</v>
      </c>
      <c r="J384" s="295"/>
      <c r="K384" s="150"/>
    </row>
    <row r="385" spans="1:11" ht="15">
      <c r="A385" s="123"/>
      <c r="B385" s="124"/>
      <c r="C385" s="124"/>
      <c r="D385" s="196" t="s">
        <v>364</v>
      </c>
      <c r="E385" s="197" t="s">
        <v>365</v>
      </c>
      <c r="F385" s="236"/>
      <c r="G385" s="258">
        <f>SUM(G386:G386)</f>
        <v>0</v>
      </c>
      <c r="H385" s="361">
        <f>SUM(H386)</f>
        <v>1623</v>
      </c>
      <c r="I385" s="137">
        <f>SUM(I386)</f>
        <v>1623</v>
      </c>
      <c r="J385" s="296"/>
      <c r="K385" s="137"/>
    </row>
    <row r="386" spans="1:11" ht="15">
      <c r="A386" s="123"/>
      <c r="B386" s="124"/>
      <c r="C386" s="124"/>
      <c r="D386" s="124"/>
      <c r="E386" s="153" t="s">
        <v>161</v>
      </c>
      <c r="F386" s="236" t="s">
        <v>366</v>
      </c>
      <c r="G386" s="258"/>
      <c r="H386" s="366">
        <v>1623</v>
      </c>
      <c r="I386" s="162">
        <v>1623</v>
      </c>
      <c r="J386" s="296"/>
      <c r="K386" s="148"/>
    </row>
    <row r="387" spans="1:11" ht="15.75" thickBot="1">
      <c r="A387" s="140"/>
      <c r="B387" s="141"/>
      <c r="C387" s="141"/>
      <c r="D387" s="141"/>
      <c r="E387" s="195"/>
      <c r="F387" s="244"/>
      <c r="G387" s="262"/>
      <c r="H387" s="364"/>
      <c r="I387" s="169"/>
      <c r="J387" s="297"/>
      <c r="K387" s="169"/>
    </row>
    <row r="388" spans="1:11" ht="15.75" thickBot="1">
      <c r="A388" s="116"/>
      <c r="B388" s="117" t="s">
        <v>367</v>
      </c>
      <c r="C388" s="118"/>
      <c r="D388" s="118"/>
      <c r="E388" s="118"/>
      <c r="F388" s="118"/>
      <c r="G388" s="318">
        <f>SUM(G390+G394)</f>
        <v>45650</v>
      </c>
      <c r="H388" s="359">
        <f>SUM(H390,H394)</f>
        <v>54770</v>
      </c>
      <c r="I388" s="143">
        <f>SUM(I390,I394)</f>
        <v>7160</v>
      </c>
      <c r="J388" s="294">
        <f>I388/H388*100</f>
        <v>13.072850100419938</v>
      </c>
      <c r="K388" s="143">
        <f>SUM(K390,K394)</f>
        <v>0</v>
      </c>
    </row>
    <row r="389" spans="1:11" ht="15">
      <c r="A389" s="123"/>
      <c r="B389" s="124"/>
      <c r="C389" s="124"/>
      <c r="D389" s="124"/>
      <c r="E389" s="124"/>
      <c r="F389" s="124"/>
      <c r="G389" s="265"/>
      <c r="H389" s="363"/>
      <c r="I389" s="148"/>
      <c r="J389" s="296"/>
      <c r="K389" s="148"/>
    </row>
    <row r="390" spans="1:11" ht="15">
      <c r="A390" s="123"/>
      <c r="B390" s="124"/>
      <c r="C390" s="121" t="s">
        <v>6</v>
      </c>
      <c r="D390" s="122" t="s">
        <v>171</v>
      </c>
      <c r="E390" s="127"/>
      <c r="F390" s="127"/>
      <c r="G390" s="321">
        <f>SUM(G391:G392)</f>
        <v>27844</v>
      </c>
      <c r="H390" s="360">
        <f>SUM(H391:H392)</f>
        <v>32844</v>
      </c>
      <c r="I390" s="150">
        <f>SUM(I391:I392)</f>
        <v>3642</v>
      </c>
      <c r="J390" s="295">
        <f>I390/H390*100</f>
        <v>11.088783339422726</v>
      </c>
      <c r="K390" s="150">
        <f>SUM(K391:K392)</f>
        <v>0</v>
      </c>
    </row>
    <row r="391" spans="1:11" ht="15">
      <c r="A391" s="123"/>
      <c r="B391" s="124"/>
      <c r="C391" s="124"/>
      <c r="D391" s="128" t="s">
        <v>12</v>
      </c>
      <c r="E391" s="126" t="s">
        <v>318</v>
      </c>
      <c r="F391" s="126"/>
      <c r="G391" s="258">
        <v>27844</v>
      </c>
      <c r="H391" s="361">
        <v>32844</v>
      </c>
      <c r="I391" s="137">
        <v>3642</v>
      </c>
      <c r="J391" s="296">
        <f aca="true" t="shared" si="11" ref="J391:J400">I391/H391*100</f>
        <v>11.088783339422726</v>
      </c>
      <c r="K391" s="137"/>
    </row>
    <row r="392" spans="1:11" ht="15">
      <c r="A392" s="123"/>
      <c r="B392" s="124"/>
      <c r="C392" s="124"/>
      <c r="D392" s="128" t="s">
        <v>14</v>
      </c>
      <c r="E392" s="126" t="s">
        <v>192</v>
      </c>
      <c r="F392" s="126"/>
      <c r="G392" s="258"/>
      <c r="H392" s="361"/>
      <c r="I392" s="137"/>
      <c r="J392" s="296"/>
      <c r="K392" s="137"/>
    </row>
    <row r="393" spans="1:11" ht="15">
      <c r="A393" s="123"/>
      <c r="B393" s="124"/>
      <c r="C393" s="124"/>
      <c r="D393" s="124"/>
      <c r="E393" s="124"/>
      <c r="F393" s="124"/>
      <c r="G393" s="258"/>
      <c r="H393" s="361"/>
      <c r="I393" s="137"/>
      <c r="J393" s="296"/>
      <c r="K393" s="137"/>
    </row>
    <row r="394" spans="1:11" ht="15">
      <c r="A394" s="123"/>
      <c r="B394" s="124"/>
      <c r="C394" s="121" t="s">
        <v>16</v>
      </c>
      <c r="D394" s="122" t="s">
        <v>173</v>
      </c>
      <c r="E394" s="127"/>
      <c r="F394" s="127"/>
      <c r="G394" s="321">
        <f>SUM(G395+G399+G402)</f>
        <v>17806</v>
      </c>
      <c r="H394" s="360">
        <f>SUM(H395,H399,H402)</f>
        <v>21926</v>
      </c>
      <c r="I394" s="150">
        <f>SUM(I395,I399,I402)</f>
        <v>3518</v>
      </c>
      <c r="J394" s="295">
        <f t="shared" si="11"/>
        <v>16.044878226762748</v>
      </c>
      <c r="K394" s="150">
        <f>SUM(K395,K399,K402)</f>
        <v>0</v>
      </c>
    </row>
    <row r="395" spans="1:11" ht="15">
      <c r="A395" s="123"/>
      <c r="B395" s="124"/>
      <c r="C395" s="124"/>
      <c r="D395" s="128" t="s">
        <v>174</v>
      </c>
      <c r="E395" s="126" t="s">
        <v>175</v>
      </c>
      <c r="F395" s="126"/>
      <c r="G395" s="322">
        <f>SUM(G396:G398)</f>
        <v>6606</v>
      </c>
      <c r="H395" s="365">
        <f>SUM(H396:H398)</f>
        <v>6726</v>
      </c>
      <c r="I395" s="137">
        <f>SUM(I396:I398)</f>
        <v>726</v>
      </c>
      <c r="J395" s="296">
        <f t="shared" si="11"/>
        <v>10.793933987511151</v>
      </c>
      <c r="K395" s="137">
        <f>SUM(K396:K398)</f>
        <v>0</v>
      </c>
    </row>
    <row r="396" spans="1:11" ht="15">
      <c r="A396" s="123"/>
      <c r="B396" s="124"/>
      <c r="C396" s="124"/>
      <c r="D396" s="128"/>
      <c r="E396" s="152" t="s">
        <v>159</v>
      </c>
      <c r="F396" s="126" t="s">
        <v>368</v>
      </c>
      <c r="G396" s="258">
        <v>462</v>
      </c>
      <c r="H396" s="361">
        <v>462</v>
      </c>
      <c r="I396" s="137">
        <v>462</v>
      </c>
      <c r="J396" s="296">
        <f t="shared" si="11"/>
        <v>100</v>
      </c>
      <c r="K396" s="137"/>
    </row>
    <row r="397" spans="1:11" ht="15">
      <c r="A397" s="123"/>
      <c r="B397" s="124"/>
      <c r="C397" s="124"/>
      <c r="D397" s="128"/>
      <c r="E397" s="152" t="s">
        <v>159</v>
      </c>
      <c r="F397" s="126" t="s">
        <v>369</v>
      </c>
      <c r="G397" s="258">
        <v>144</v>
      </c>
      <c r="H397" s="361">
        <v>144</v>
      </c>
      <c r="I397" s="137">
        <v>144</v>
      </c>
      <c r="J397" s="296">
        <f t="shared" si="11"/>
        <v>100</v>
      </c>
      <c r="K397" s="137"/>
    </row>
    <row r="398" spans="1:11" ht="15">
      <c r="A398" s="123"/>
      <c r="B398" s="124"/>
      <c r="C398" s="124"/>
      <c r="D398" s="128"/>
      <c r="E398" s="152" t="s">
        <v>159</v>
      </c>
      <c r="F398" s="127" t="s">
        <v>370</v>
      </c>
      <c r="G398" s="258">
        <v>6000</v>
      </c>
      <c r="H398" s="361">
        <v>6120</v>
      </c>
      <c r="I398" s="137">
        <v>120</v>
      </c>
      <c r="J398" s="296">
        <f t="shared" si="11"/>
        <v>1.9607843137254901</v>
      </c>
      <c r="K398" s="137"/>
    </row>
    <row r="399" spans="1:11" ht="15">
      <c r="A399" s="123"/>
      <c r="B399" s="124"/>
      <c r="C399" s="124"/>
      <c r="D399" s="128" t="s">
        <v>26</v>
      </c>
      <c r="E399" s="187" t="s">
        <v>184</v>
      </c>
      <c r="F399" s="127"/>
      <c r="G399" s="322">
        <f>SUM(G400)</f>
        <v>11200</v>
      </c>
      <c r="H399" s="365">
        <f>SUM(H400:H401)</f>
        <v>15200</v>
      </c>
      <c r="I399" s="137">
        <f>SUM(I400)</f>
        <v>2792</v>
      </c>
      <c r="J399" s="296">
        <f t="shared" si="11"/>
        <v>18.36842105263158</v>
      </c>
      <c r="K399" s="137">
        <f>SUM(K400)</f>
        <v>0</v>
      </c>
    </row>
    <row r="400" spans="1:11" ht="15">
      <c r="A400" s="123"/>
      <c r="B400" s="124"/>
      <c r="C400" s="124"/>
      <c r="D400" s="128"/>
      <c r="E400" s="152" t="s">
        <v>161</v>
      </c>
      <c r="F400" s="127" t="s">
        <v>371</v>
      </c>
      <c r="G400" s="258">
        <v>11200</v>
      </c>
      <c r="H400" s="361">
        <v>11200</v>
      </c>
      <c r="I400" s="137">
        <v>2792</v>
      </c>
      <c r="J400" s="296">
        <f t="shared" si="11"/>
        <v>24.928571428571427</v>
      </c>
      <c r="K400" s="137"/>
    </row>
    <row r="401" spans="1:11" ht="15">
      <c r="A401" s="123"/>
      <c r="B401" s="124"/>
      <c r="C401" s="124"/>
      <c r="D401" s="128"/>
      <c r="E401" s="152" t="s">
        <v>161</v>
      </c>
      <c r="F401" s="127" t="s">
        <v>507</v>
      </c>
      <c r="G401" s="258"/>
      <c r="H401" s="361">
        <v>4000</v>
      </c>
      <c r="I401" s="137"/>
      <c r="J401" s="296"/>
      <c r="K401" s="137"/>
    </row>
    <row r="402" spans="1:11" ht="15">
      <c r="A402" s="123"/>
      <c r="B402" s="124"/>
      <c r="C402" s="124"/>
      <c r="D402" s="196" t="s">
        <v>372</v>
      </c>
      <c r="E402" s="183" t="s">
        <v>207</v>
      </c>
      <c r="F402" s="127"/>
      <c r="G402" s="258">
        <f>SUM(G403)</f>
        <v>0</v>
      </c>
      <c r="H402" s="361"/>
      <c r="I402" s="137"/>
      <c r="J402" s="296"/>
      <c r="K402" s="137"/>
    </row>
    <row r="403" spans="1:11" ht="15">
      <c r="A403" s="123"/>
      <c r="B403" s="124"/>
      <c r="C403" s="124"/>
      <c r="D403" s="196"/>
      <c r="E403" s="151" t="s">
        <v>159</v>
      </c>
      <c r="F403" s="126"/>
      <c r="G403" s="258"/>
      <c r="H403" s="363"/>
      <c r="I403" s="148"/>
      <c r="J403" s="296"/>
      <c r="K403" s="148"/>
    </row>
    <row r="404" spans="1:11" ht="15.75" thickBot="1">
      <c r="A404" s="123"/>
      <c r="B404" s="124"/>
      <c r="C404" s="124"/>
      <c r="D404" s="196"/>
      <c r="E404" s="192"/>
      <c r="F404" s="124"/>
      <c r="G404" s="260"/>
      <c r="H404" s="364"/>
      <c r="I404" s="169"/>
      <c r="J404" s="297"/>
      <c r="K404" s="169"/>
    </row>
    <row r="405" spans="1:11" ht="15.75" thickBot="1">
      <c r="A405" s="116"/>
      <c r="B405" s="117" t="s">
        <v>373</v>
      </c>
      <c r="C405" s="118"/>
      <c r="D405" s="118"/>
      <c r="E405" s="118"/>
      <c r="F405" s="118"/>
      <c r="G405" s="318">
        <f>SUM(G407+G414)</f>
        <v>27687</v>
      </c>
      <c r="H405" s="359">
        <f>SUM(H407,H414)</f>
        <v>25477</v>
      </c>
      <c r="I405" s="143">
        <f>SUM(I407)</f>
        <v>11071</v>
      </c>
      <c r="J405" s="294">
        <f>I405/H405*100</f>
        <v>43.45488087294422</v>
      </c>
      <c r="K405" s="143">
        <f>SUM(K407)</f>
        <v>0</v>
      </c>
    </row>
    <row r="406" spans="1:11" ht="15">
      <c r="A406" s="144"/>
      <c r="B406" s="145"/>
      <c r="C406" s="145"/>
      <c r="D406" s="145"/>
      <c r="E406" s="145"/>
      <c r="F406" s="145"/>
      <c r="G406" s="267"/>
      <c r="H406" s="363"/>
      <c r="I406" s="148"/>
      <c r="J406" s="296"/>
      <c r="K406" s="148"/>
    </row>
    <row r="407" spans="1:11" ht="15">
      <c r="A407" s="123"/>
      <c r="B407" s="124"/>
      <c r="C407" s="121" t="s">
        <v>6</v>
      </c>
      <c r="D407" s="122" t="s">
        <v>171</v>
      </c>
      <c r="E407" s="127"/>
      <c r="F407" s="127"/>
      <c r="G407" s="321">
        <f>SUM(G408+G409+G410+G411)</f>
        <v>26250</v>
      </c>
      <c r="H407" s="360">
        <f>SUM(H408:H411)</f>
        <v>22000</v>
      </c>
      <c r="I407" s="150">
        <f>SUM(I408:I411)</f>
        <v>11071</v>
      </c>
      <c r="J407" s="295">
        <f>I407/H407*100</f>
        <v>50.32272727272728</v>
      </c>
      <c r="K407" s="150">
        <f>SUM(K408:K411)</f>
        <v>0</v>
      </c>
    </row>
    <row r="408" spans="1:11" ht="15">
      <c r="A408" s="123"/>
      <c r="B408" s="124"/>
      <c r="C408" s="124"/>
      <c r="D408" s="128" t="s">
        <v>119</v>
      </c>
      <c r="E408" s="126" t="s">
        <v>300</v>
      </c>
      <c r="F408" s="126"/>
      <c r="G408" s="258"/>
      <c r="H408" s="361"/>
      <c r="I408" s="137"/>
      <c r="J408" s="296"/>
      <c r="K408" s="137"/>
    </row>
    <row r="409" spans="1:11" ht="15">
      <c r="A409" s="123"/>
      <c r="B409" s="124"/>
      <c r="C409" s="124"/>
      <c r="D409" s="128" t="s">
        <v>10</v>
      </c>
      <c r="E409" s="126" t="s">
        <v>191</v>
      </c>
      <c r="F409" s="126"/>
      <c r="G409" s="258"/>
      <c r="H409" s="361"/>
      <c r="I409" s="137"/>
      <c r="J409" s="296"/>
      <c r="K409" s="137"/>
    </row>
    <row r="410" spans="1:11" ht="15">
      <c r="A410" s="123"/>
      <c r="B410" s="124"/>
      <c r="C410" s="124"/>
      <c r="D410" s="128" t="s">
        <v>12</v>
      </c>
      <c r="E410" s="126" t="s">
        <v>172</v>
      </c>
      <c r="F410" s="126"/>
      <c r="G410" s="258">
        <v>26250</v>
      </c>
      <c r="H410" s="361">
        <v>22000</v>
      </c>
      <c r="I410" s="137">
        <v>11071</v>
      </c>
      <c r="J410" s="296">
        <f>I410/H410*100</f>
        <v>50.32272727272728</v>
      </c>
      <c r="K410" s="137"/>
    </row>
    <row r="411" spans="1:11" ht="15">
      <c r="A411" s="123"/>
      <c r="B411" s="124"/>
      <c r="C411" s="124"/>
      <c r="D411" s="128" t="s">
        <v>14</v>
      </c>
      <c r="E411" s="126" t="s">
        <v>192</v>
      </c>
      <c r="F411" s="126"/>
      <c r="G411" s="258"/>
      <c r="H411" s="361"/>
      <c r="I411" s="137"/>
      <c r="J411" s="296"/>
      <c r="K411" s="137"/>
    </row>
    <row r="412" spans="1:11" ht="15">
      <c r="A412" s="123"/>
      <c r="B412" s="124"/>
      <c r="C412" s="124"/>
      <c r="D412" s="128"/>
      <c r="E412" s="129" t="s">
        <v>161</v>
      </c>
      <c r="F412" s="189" t="s">
        <v>374</v>
      </c>
      <c r="G412" s="258"/>
      <c r="H412" s="361"/>
      <c r="I412" s="137"/>
      <c r="J412" s="296"/>
      <c r="K412" s="137"/>
    </row>
    <row r="413" spans="1:11" ht="15">
      <c r="A413" s="123"/>
      <c r="B413" s="124"/>
      <c r="C413" s="124"/>
      <c r="D413" s="124"/>
      <c r="E413" s="124"/>
      <c r="F413" s="124"/>
      <c r="G413" s="258"/>
      <c r="H413" s="361"/>
      <c r="I413" s="137"/>
      <c r="J413" s="296"/>
      <c r="K413" s="137"/>
    </row>
    <row r="414" spans="1:11" ht="15">
      <c r="A414" s="123"/>
      <c r="B414" s="124"/>
      <c r="C414" s="121" t="s">
        <v>16</v>
      </c>
      <c r="D414" s="122" t="s">
        <v>173</v>
      </c>
      <c r="E414" s="127"/>
      <c r="F414" s="127"/>
      <c r="G414" s="259">
        <f>SUM(G415)</f>
        <v>1437</v>
      </c>
      <c r="H414" s="362">
        <f>SUM(H415)</f>
        <v>3477</v>
      </c>
      <c r="I414" s="150"/>
      <c r="J414" s="295">
        <v>0</v>
      </c>
      <c r="K414" s="150"/>
    </row>
    <row r="415" spans="1:11" ht="15">
      <c r="A415" s="123"/>
      <c r="B415" s="124"/>
      <c r="C415" s="124"/>
      <c r="D415" s="128" t="s">
        <v>174</v>
      </c>
      <c r="E415" s="126" t="s">
        <v>175</v>
      </c>
      <c r="F415" s="126"/>
      <c r="G415" s="258">
        <f>SUM(G416)</f>
        <v>1437</v>
      </c>
      <c r="H415" s="361">
        <f>SUM(H416:H417)</f>
        <v>3477</v>
      </c>
      <c r="I415" s="137"/>
      <c r="J415" s="296">
        <v>0</v>
      </c>
      <c r="K415" s="137"/>
    </row>
    <row r="416" spans="1:11" ht="15">
      <c r="A416" s="123"/>
      <c r="B416" s="124"/>
      <c r="C416" s="124"/>
      <c r="D416" s="124"/>
      <c r="E416" s="129" t="s">
        <v>161</v>
      </c>
      <c r="F416" s="236" t="s">
        <v>375</v>
      </c>
      <c r="G416" s="264">
        <v>1437</v>
      </c>
      <c r="H416" s="366">
        <v>1437</v>
      </c>
      <c r="I416" s="162"/>
      <c r="J416" s="298">
        <v>0</v>
      </c>
      <c r="K416" s="162"/>
    </row>
    <row r="417" spans="1:11" ht="15">
      <c r="A417" s="123"/>
      <c r="B417" s="124"/>
      <c r="C417" s="124"/>
      <c r="D417" s="124"/>
      <c r="E417" s="129" t="s">
        <v>161</v>
      </c>
      <c r="F417" s="236" t="s">
        <v>493</v>
      </c>
      <c r="G417" s="266"/>
      <c r="H417" s="372">
        <v>2040</v>
      </c>
      <c r="I417" s="312"/>
      <c r="J417" s="313"/>
      <c r="K417" s="312"/>
    </row>
    <row r="418" spans="1:11" ht="15.75" thickBot="1">
      <c r="A418" s="140"/>
      <c r="B418" s="141"/>
      <c r="C418" s="141"/>
      <c r="D418" s="141"/>
      <c r="E418" s="195"/>
      <c r="F418" s="244"/>
      <c r="G418" s="262"/>
      <c r="H418" s="368"/>
      <c r="I418" s="160"/>
      <c r="J418" s="300"/>
      <c r="K418" s="160"/>
    </row>
    <row r="419" spans="1:11" ht="15.75" thickBot="1">
      <c r="A419" s="116"/>
      <c r="B419" s="117" t="s">
        <v>376</v>
      </c>
      <c r="C419" s="118"/>
      <c r="D419" s="118"/>
      <c r="E419" s="118"/>
      <c r="F419" s="118"/>
      <c r="G419" s="318">
        <f>SUM(G421+G425)</f>
        <v>29804</v>
      </c>
      <c r="H419" s="359">
        <f>SUM(H421,H425)</f>
        <v>40073</v>
      </c>
      <c r="I419" s="143">
        <f>SUM(I421,I425)</f>
        <v>24084</v>
      </c>
      <c r="J419" s="294">
        <f>I419/H419*100</f>
        <v>60.100316921618045</v>
      </c>
      <c r="K419" s="143">
        <f>SUM(K421,K425)</f>
        <v>0</v>
      </c>
    </row>
    <row r="420" spans="1:11" ht="15">
      <c r="A420" s="123"/>
      <c r="B420" s="124"/>
      <c r="C420" s="124"/>
      <c r="D420" s="124"/>
      <c r="E420" s="124"/>
      <c r="F420" s="124"/>
      <c r="G420" s="265"/>
      <c r="H420" s="363"/>
      <c r="I420" s="148"/>
      <c r="J420" s="296"/>
      <c r="K420" s="148"/>
    </row>
    <row r="421" spans="1:11" ht="15">
      <c r="A421" s="123"/>
      <c r="B421" s="124"/>
      <c r="C421" s="121" t="s">
        <v>6</v>
      </c>
      <c r="D421" s="122" t="s">
        <v>171</v>
      </c>
      <c r="E421" s="127"/>
      <c r="F421" s="127"/>
      <c r="G421" s="321">
        <f>SUM(G422+G423)</f>
        <v>29804</v>
      </c>
      <c r="H421" s="360">
        <f>SUM(H422:H423)</f>
        <v>40073</v>
      </c>
      <c r="I421" s="150">
        <f>SUM(I422:I423)</f>
        <v>24084</v>
      </c>
      <c r="J421" s="295">
        <f>I421/H421*100</f>
        <v>60.100316921618045</v>
      </c>
      <c r="K421" s="150">
        <f>SUM(K422:K423)</f>
        <v>0</v>
      </c>
    </row>
    <row r="422" spans="1:11" ht="15">
      <c r="A422" s="123"/>
      <c r="B422" s="124"/>
      <c r="C422" s="124"/>
      <c r="D422" s="128" t="s">
        <v>12</v>
      </c>
      <c r="E422" s="126" t="s">
        <v>172</v>
      </c>
      <c r="F422" s="126"/>
      <c r="G422" s="258">
        <v>6804</v>
      </c>
      <c r="H422" s="361">
        <v>8952</v>
      </c>
      <c r="I422" s="137">
        <v>4679</v>
      </c>
      <c r="J422" s="296">
        <f>I422/H422*100</f>
        <v>52.26764968722073</v>
      </c>
      <c r="K422" s="137"/>
    </row>
    <row r="423" spans="1:11" ht="15">
      <c r="A423" s="123"/>
      <c r="B423" s="124"/>
      <c r="C423" s="124"/>
      <c r="D423" s="128" t="s">
        <v>14</v>
      </c>
      <c r="E423" s="127" t="s">
        <v>192</v>
      </c>
      <c r="F423" s="126"/>
      <c r="G423" s="258">
        <v>23000</v>
      </c>
      <c r="H423" s="361">
        <v>31121</v>
      </c>
      <c r="I423" s="137">
        <v>19405</v>
      </c>
      <c r="J423" s="296">
        <f>I423/H423*100</f>
        <v>62.35339481379133</v>
      </c>
      <c r="K423" s="137"/>
    </row>
    <row r="424" spans="1:11" ht="15">
      <c r="A424" s="123"/>
      <c r="B424" s="124"/>
      <c r="C424" s="124"/>
      <c r="D424" s="128"/>
      <c r="E424" s="124"/>
      <c r="F424" s="124"/>
      <c r="G424" s="258"/>
      <c r="H424" s="361"/>
      <c r="I424" s="137"/>
      <c r="J424" s="296"/>
      <c r="K424" s="137"/>
    </row>
    <row r="425" spans="1:11" ht="15">
      <c r="A425" s="119"/>
      <c r="B425" s="120"/>
      <c r="C425" s="121" t="s">
        <v>16</v>
      </c>
      <c r="D425" s="122" t="s">
        <v>173</v>
      </c>
      <c r="E425" s="122"/>
      <c r="F425" s="122"/>
      <c r="G425" s="259">
        <f>SUM(G426+G428)</f>
        <v>0</v>
      </c>
      <c r="H425" s="362"/>
      <c r="I425" s="150"/>
      <c r="J425" s="295"/>
      <c r="K425" s="150"/>
    </row>
    <row r="426" spans="1:11" ht="15">
      <c r="A426" s="123"/>
      <c r="B426" s="124"/>
      <c r="C426" s="124"/>
      <c r="D426" s="128" t="s">
        <v>174</v>
      </c>
      <c r="E426" s="126" t="s">
        <v>175</v>
      </c>
      <c r="F426" s="126"/>
      <c r="G426" s="258"/>
      <c r="H426" s="363"/>
      <c r="I426" s="148"/>
      <c r="J426" s="296"/>
      <c r="K426" s="148"/>
    </row>
    <row r="427" spans="1:11" ht="15">
      <c r="A427" s="123"/>
      <c r="B427" s="124"/>
      <c r="C427" s="124"/>
      <c r="D427" s="124"/>
      <c r="E427" s="198"/>
      <c r="F427" s="130"/>
      <c r="G427" s="258"/>
      <c r="H427" s="363"/>
      <c r="I427" s="148"/>
      <c r="J427" s="296"/>
      <c r="K427" s="148"/>
    </row>
    <row r="428" spans="1:11" ht="15">
      <c r="A428" s="123"/>
      <c r="B428" s="124"/>
      <c r="C428" s="124"/>
      <c r="D428" s="128" t="s">
        <v>26</v>
      </c>
      <c r="E428" s="186" t="s">
        <v>184</v>
      </c>
      <c r="F428" s="189"/>
      <c r="G428" s="258"/>
      <c r="H428" s="363"/>
      <c r="I428" s="148"/>
      <c r="J428" s="296"/>
      <c r="K428" s="148"/>
    </row>
    <row r="429" spans="1:11" ht="15.75" thickBot="1">
      <c r="A429" s="123"/>
      <c r="B429" s="124"/>
      <c r="C429" s="124"/>
      <c r="D429" s="124"/>
      <c r="E429" s="129"/>
      <c r="F429" s="217"/>
      <c r="G429" s="260"/>
      <c r="H429" s="364"/>
      <c r="I429" s="169"/>
      <c r="J429" s="297"/>
      <c r="K429" s="169"/>
    </row>
    <row r="430" spans="1:11" ht="15.75" thickBot="1">
      <c r="A430" s="116"/>
      <c r="B430" s="117" t="s">
        <v>377</v>
      </c>
      <c r="C430" s="118"/>
      <c r="D430" s="118"/>
      <c r="E430" s="118"/>
      <c r="F430" s="118"/>
      <c r="G430" s="318">
        <f>SUM(G432+G436)</f>
        <v>31427</v>
      </c>
      <c r="H430" s="359">
        <f>SUM(H432,H436)</f>
        <v>34489</v>
      </c>
      <c r="I430" s="143">
        <f>SUM(I432,I436)</f>
        <v>27233</v>
      </c>
      <c r="J430" s="294">
        <f>I430/H430*100</f>
        <v>78.96140798515468</v>
      </c>
      <c r="K430" s="143">
        <f>SUM(K432,K436)</f>
        <v>0</v>
      </c>
    </row>
    <row r="431" spans="1:11" ht="15">
      <c r="A431" s="123"/>
      <c r="B431" s="124"/>
      <c r="C431" s="124"/>
      <c r="D431" s="124"/>
      <c r="E431" s="124"/>
      <c r="F431" s="124"/>
      <c r="G431" s="265"/>
      <c r="H431" s="363"/>
      <c r="I431" s="148"/>
      <c r="J431" s="296"/>
      <c r="K431" s="148"/>
    </row>
    <row r="432" spans="1:11" ht="15">
      <c r="A432" s="123"/>
      <c r="B432" s="124"/>
      <c r="C432" s="121" t="s">
        <v>6</v>
      </c>
      <c r="D432" s="122" t="s">
        <v>171</v>
      </c>
      <c r="E432" s="127"/>
      <c r="F432" s="127"/>
      <c r="G432" s="321">
        <f>SUM(G433+G434)</f>
        <v>14427</v>
      </c>
      <c r="H432" s="360">
        <f>SUM(H433)</f>
        <v>13585</v>
      </c>
      <c r="I432" s="150">
        <f>SUM(I433)</f>
        <v>9871</v>
      </c>
      <c r="J432" s="295">
        <f>I432/H432*100</f>
        <v>72.66102318733898</v>
      </c>
      <c r="K432" s="150">
        <f>SUM(K433)</f>
        <v>0</v>
      </c>
    </row>
    <row r="433" spans="1:11" ht="15">
      <c r="A433" s="123"/>
      <c r="B433" s="124"/>
      <c r="C433" s="124"/>
      <c r="D433" s="128" t="s">
        <v>12</v>
      </c>
      <c r="E433" s="126" t="s">
        <v>172</v>
      </c>
      <c r="F433" s="126"/>
      <c r="G433" s="258">
        <v>14427</v>
      </c>
      <c r="H433" s="361">
        <v>13585</v>
      </c>
      <c r="I433" s="137">
        <v>9871</v>
      </c>
      <c r="J433" s="296">
        <f aca="true" t="shared" si="12" ref="J433:J439">I433/H433*100</f>
        <v>72.66102318733898</v>
      </c>
      <c r="K433" s="137"/>
    </row>
    <row r="434" spans="1:11" ht="15">
      <c r="A434" s="123"/>
      <c r="B434" s="124"/>
      <c r="C434" s="124"/>
      <c r="D434" s="128" t="s">
        <v>14</v>
      </c>
      <c r="E434" s="126" t="s">
        <v>192</v>
      </c>
      <c r="F434" s="126"/>
      <c r="G434" s="258"/>
      <c r="H434" s="361"/>
      <c r="I434" s="137"/>
      <c r="J434" s="296"/>
      <c r="K434" s="137"/>
    </row>
    <row r="435" spans="1:11" ht="15">
      <c r="A435" s="123"/>
      <c r="B435" s="124"/>
      <c r="C435" s="124"/>
      <c r="D435" s="124"/>
      <c r="E435" s="124"/>
      <c r="F435" s="124"/>
      <c r="G435" s="258"/>
      <c r="H435" s="361"/>
      <c r="I435" s="137"/>
      <c r="J435" s="296"/>
      <c r="K435" s="137"/>
    </row>
    <row r="436" spans="1:11" ht="15">
      <c r="A436" s="123"/>
      <c r="B436" s="124"/>
      <c r="C436" s="121" t="s">
        <v>16</v>
      </c>
      <c r="D436" s="122" t="s">
        <v>173</v>
      </c>
      <c r="E436" s="127"/>
      <c r="F436" s="127"/>
      <c r="G436" s="321">
        <f>SUM(G437)</f>
        <v>17000</v>
      </c>
      <c r="H436" s="360">
        <f>SUM(H437,H441)</f>
        <v>20904</v>
      </c>
      <c r="I436" s="150">
        <f>SUM(I437)</f>
        <v>17362</v>
      </c>
      <c r="J436" s="295">
        <f t="shared" si="12"/>
        <v>83.05587447378493</v>
      </c>
      <c r="K436" s="150">
        <f>SUM(K437)</f>
        <v>0</v>
      </c>
    </row>
    <row r="437" spans="1:11" ht="15">
      <c r="A437" s="123"/>
      <c r="B437" s="124"/>
      <c r="C437" s="124"/>
      <c r="D437" s="128" t="s">
        <v>174</v>
      </c>
      <c r="E437" s="126" t="s">
        <v>175</v>
      </c>
      <c r="F437" s="126"/>
      <c r="G437" s="322">
        <f>SUM(G438:G439)</f>
        <v>17000</v>
      </c>
      <c r="H437" s="365">
        <f>SUM(H438:H439)</f>
        <v>17404</v>
      </c>
      <c r="I437" s="137">
        <f>SUM(I438:I439)</f>
        <v>17362</v>
      </c>
      <c r="J437" s="296">
        <f t="shared" si="12"/>
        <v>99.75867616639853</v>
      </c>
      <c r="K437" s="137">
        <f>SUM(K438)</f>
        <v>0</v>
      </c>
    </row>
    <row r="438" spans="1:11" ht="15">
      <c r="A438" s="123"/>
      <c r="B438" s="124"/>
      <c r="C438" s="124"/>
      <c r="D438" s="124"/>
      <c r="E438" s="129" t="s">
        <v>161</v>
      </c>
      <c r="F438" s="126" t="s">
        <v>378</v>
      </c>
      <c r="G438" s="258">
        <v>5000</v>
      </c>
      <c r="H438" s="361">
        <v>5404</v>
      </c>
      <c r="I438" s="137">
        <v>5362</v>
      </c>
      <c r="J438" s="296">
        <f t="shared" si="12"/>
        <v>99.22279792746113</v>
      </c>
      <c r="K438" s="137"/>
    </row>
    <row r="439" spans="1:11" ht="15">
      <c r="A439" s="123"/>
      <c r="B439" s="124"/>
      <c r="C439" s="124"/>
      <c r="D439" s="124"/>
      <c r="E439" s="129" t="s">
        <v>161</v>
      </c>
      <c r="F439" s="126" t="s">
        <v>379</v>
      </c>
      <c r="G439" s="258">
        <v>12000</v>
      </c>
      <c r="H439" s="361">
        <v>12000</v>
      </c>
      <c r="I439" s="137">
        <v>12000</v>
      </c>
      <c r="J439" s="296">
        <f t="shared" si="12"/>
        <v>100</v>
      </c>
      <c r="K439" s="137"/>
    </row>
    <row r="440" spans="1:11" ht="15">
      <c r="A440" s="123"/>
      <c r="B440" s="124"/>
      <c r="C440" s="124"/>
      <c r="D440" s="124"/>
      <c r="E440" s="129"/>
      <c r="F440" s="124"/>
      <c r="G440" s="260"/>
      <c r="H440" s="380"/>
      <c r="I440" s="138"/>
      <c r="J440" s="297"/>
      <c r="K440" s="138"/>
    </row>
    <row r="441" spans="1:11" ht="15">
      <c r="A441" s="123"/>
      <c r="B441" s="124"/>
      <c r="C441" s="124"/>
      <c r="D441" s="128" t="s">
        <v>26</v>
      </c>
      <c r="E441" s="186" t="s">
        <v>184</v>
      </c>
      <c r="F441" s="394"/>
      <c r="G441" s="260"/>
      <c r="H441" s="380">
        <f>SUM(H442)</f>
        <v>3500</v>
      </c>
      <c r="I441" s="138"/>
      <c r="J441" s="297"/>
      <c r="K441" s="138"/>
    </row>
    <row r="442" spans="1:11" ht="15">
      <c r="A442" s="123"/>
      <c r="B442" s="124"/>
      <c r="C442" s="124"/>
      <c r="D442" s="124"/>
      <c r="E442" s="129" t="s">
        <v>161</v>
      </c>
      <c r="F442" s="293" t="s">
        <v>494</v>
      </c>
      <c r="G442" s="260"/>
      <c r="H442" s="380">
        <v>3500</v>
      </c>
      <c r="I442" s="138"/>
      <c r="J442" s="297"/>
      <c r="K442" s="138"/>
    </row>
    <row r="443" spans="1:11" ht="15.75" thickBot="1">
      <c r="A443" s="123"/>
      <c r="B443" s="124"/>
      <c r="C443" s="124"/>
      <c r="D443" s="124"/>
      <c r="E443" s="124"/>
      <c r="F443" s="124"/>
      <c r="G443" s="260"/>
      <c r="H443" s="364"/>
      <c r="I443" s="169"/>
      <c r="J443" s="297"/>
      <c r="K443" s="169"/>
    </row>
    <row r="444" spans="1:11" ht="15.75" thickBot="1">
      <c r="A444" s="116"/>
      <c r="B444" s="117" t="s">
        <v>380</v>
      </c>
      <c r="C444" s="118"/>
      <c r="D444" s="118"/>
      <c r="E444" s="118"/>
      <c r="F444" s="118"/>
      <c r="G444" s="256">
        <f>SUM(G446)</f>
        <v>0</v>
      </c>
      <c r="H444" s="378"/>
      <c r="I444" s="154"/>
      <c r="J444" s="305"/>
      <c r="K444" s="154"/>
    </row>
    <row r="445" spans="1:11" ht="15">
      <c r="A445" s="144"/>
      <c r="B445" s="145"/>
      <c r="C445" s="145"/>
      <c r="D445" s="145"/>
      <c r="E445" s="145"/>
      <c r="F445" s="145"/>
      <c r="G445" s="267"/>
      <c r="H445" s="371"/>
      <c r="I445" s="147"/>
      <c r="J445" s="302"/>
      <c r="K445" s="147"/>
    </row>
    <row r="446" spans="1:11" ht="15">
      <c r="A446" s="123"/>
      <c r="B446" s="124"/>
      <c r="C446" s="121" t="s">
        <v>6</v>
      </c>
      <c r="D446" s="122" t="s">
        <v>171</v>
      </c>
      <c r="E446" s="127"/>
      <c r="F446" s="127"/>
      <c r="G446" s="259">
        <f>SUM(G447:G448)</f>
        <v>0</v>
      </c>
      <c r="H446" s="363"/>
      <c r="I446" s="148"/>
      <c r="J446" s="296"/>
      <c r="K446" s="148"/>
    </row>
    <row r="447" spans="1:11" ht="15">
      <c r="A447" s="123"/>
      <c r="B447" s="124"/>
      <c r="C447" s="124"/>
      <c r="D447" s="128" t="s">
        <v>12</v>
      </c>
      <c r="E447" s="126" t="s">
        <v>172</v>
      </c>
      <c r="F447" s="126"/>
      <c r="G447" s="258"/>
      <c r="H447" s="363"/>
      <c r="I447" s="148"/>
      <c r="J447" s="296"/>
      <c r="K447" s="148"/>
    </row>
    <row r="448" spans="1:11" ht="15">
      <c r="A448" s="123"/>
      <c r="B448" s="124"/>
      <c r="C448" s="124"/>
      <c r="D448" s="128" t="s">
        <v>14</v>
      </c>
      <c r="E448" s="126" t="s">
        <v>192</v>
      </c>
      <c r="F448" s="126"/>
      <c r="G448" s="258"/>
      <c r="H448" s="363"/>
      <c r="I448" s="148"/>
      <c r="J448" s="296"/>
      <c r="K448" s="148"/>
    </row>
    <row r="449" spans="1:11" ht="15.75" thickBot="1">
      <c r="A449" s="140"/>
      <c r="B449" s="141"/>
      <c r="C449" s="141"/>
      <c r="D449" s="141"/>
      <c r="E449" s="195"/>
      <c r="F449" s="141"/>
      <c r="G449" s="262"/>
      <c r="H449" s="368"/>
      <c r="I449" s="160"/>
      <c r="J449" s="300"/>
      <c r="K449" s="160"/>
    </row>
    <row r="450" spans="1:11" ht="15.75" thickBot="1">
      <c r="A450" s="199" t="s">
        <v>124</v>
      </c>
      <c r="B450" s="200" t="s">
        <v>381</v>
      </c>
      <c r="C450" s="201"/>
      <c r="D450" s="201"/>
      <c r="E450" s="201"/>
      <c r="F450" s="201"/>
      <c r="G450" s="324">
        <f>SUM(G452+G461+G467+G469+G471+G473+G475)</f>
        <v>3268116</v>
      </c>
      <c r="H450" s="379">
        <f>SUM(H452,H461,H467,H469,H471,H473,H475)</f>
        <v>3276949</v>
      </c>
      <c r="I450" s="202">
        <f>SUM(I452,I461,I467,I469,I471,I473,I475)</f>
        <v>1435487</v>
      </c>
      <c r="J450" s="306">
        <f>I450/H450*100</f>
        <v>43.80559477733709</v>
      </c>
      <c r="K450" s="202">
        <f>SUM(K452,K461,K467,K469,K471,K473,K475)</f>
        <v>59708</v>
      </c>
    </row>
    <row r="451" spans="1:11" ht="15">
      <c r="A451" s="144"/>
      <c r="B451" s="145"/>
      <c r="C451" s="145"/>
      <c r="D451" s="145"/>
      <c r="E451" s="145"/>
      <c r="F451" s="145"/>
      <c r="G451" s="267"/>
      <c r="H451" s="363"/>
      <c r="I451" s="148"/>
      <c r="J451" s="296"/>
      <c r="K451" s="148"/>
    </row>
    <row r="452" spans="1:11" ht="15">
      <c r="A452" s="123"/>
      <c r="B452" s="124"/>
      <c r="C452" s="121" t="s">
        <v>6</v>
      </c>
      <c r="D452" s="122" t="s">
        <v>171</v>
      </c>
      <c r="E452" s="127"/>
      <c r="F452" s="127"/>
      <c r="G452" s="321">
        <f>SUM(G453:G459)</f>
        <v>1272156</v>
      </c>
      <c r="H452" s="360">
        <f>SUM(H453:H459)</f>
        <v>1436599</v>
      </c>
      <c r="I452" s="150">
        <f>SUM(I453:I459)</f>
        <v>944160</v>
      </c>
      <c r="J452" s="295">
        <f>I452/H452*100</f>
        <v>65.72188898920297</v>
      </c>
      <c r="K452" s="150">
        <f>SUM(K453:K459)</f>
        <v>59708</v>
      </c>
    </row>
    <row r="453" spans="1:11" ht="15">
      <c r="A453" s="123"/>
      <c r="B453" s="124"/>
      <c r="C453" s="124"/>
      <c r="D453" s="128" t="s">
        <v>119</v>
      </c>
      <c r="E453" s="126" t="s">
        <v>300</v>
      </c>
      <c r="F453" s="126"/>
      <c r="G453" s="322">
        <f>SUM(G45+G94+G103+G206+G218+G229+G254+G261+G325+G333+G364+G408)</f>
        <v>294053</v>
      </c>
      <c r="H453" s="365">
        <f>SUM(H408,H364,H333,H325,H261,H254,H229,H218,H206,H103,H94,H45)</f>
        <v>301213</v>
      </c>
      <c r="I453" s="137">
        <f>SUM(I408,I364,I333,I325,I261,I254,I229,I218,I206,I103,I94,I45)</f>
        <v>216429</v>
      </c>
      <c r="J453" s="296">
        <f aca="true" t="shared" si="13" ref="J453:J475">I453/H453*100</f>
        <v>71.85247648673862</v>
      </c>
      <c r="K453" s="137">
        <f>SUM(K408,K364,K333,K325,K261,K254,K229,K218,K206,K103,K94,K45)</f>
        <v>0</v>
      </c>
    </row>
    <row r="454" spans="1:11" ht="15">
      <c r="A454" s="123"/>
      <c r="B454" s="124"/>
      <c r="C454" s="124"/>
      <c r="D454" s="128" t="s">
        <v>10</v>
      </c>
      <c r="E454" s="126" t="s">
        <v>191</v>
      </c>
      <c r="F454" s="126"/>
      <c r="G454" s="322">
        <f>SUM(G46+G95+G104+G207+G219+G230+G247+G255+G262+G326+G334+G365+G409)</f>
        <v>95627</v>
      </c>
      <c r="H454" s="365">
        <f>SUM(H409,H365,H334,H326,H262,H255,H247,H230,H219,H207,H104,H95,H46)</f>
        <v>97844</v>
      </c>
      <c r="I454" s="137">
        <f>SUM(I409,I365,I334,I326,I262,I255,I247,I230,I219,I207,I104,I95,I46)</f>
        <v>68192</v>
      </c>
      <c r="J454" s="296">
        <f t="shared" si="13"/>
        <v>69.69461591921835</v>
      </c>
      <c r="K454" s="137">
        <f>SUM(K409,K365,K334,K326,K262,K255,K247,K230,K219,K207,K104,K95,K46)</f>
        <v>0</v>
      </c>
    </row>
    <row r="455" spans="1:11" ht="15">
      <c r="A455" s="123"/>
      <c r="B455" s="124"/>
      <c r="C455" s="124"/>
      <c r="D455" s="128" t="s">
        <v>12</v>
      </c>
      <c r="E455" s="126" t="s">
        <v>172</v>
      </c>
      <c r="F455" s="126"/>
      <c r="G455" s="322">
        <f>SUM(G11+G19+G47+G76+G96+G105+G208+G220+G231+G246+G256+G263+G285+G299+G327+G335+G352+G366+G391+G410+G422+G433+G447)</f>
        <v>580557</v>
      </c>
      <c r="H455" s="365">
        <f>SUM(H447,H433,H422,H410,H391,H366,H352,H335,H327,H299,H285,H263,H256,H246,H231,H220,H208,H105,H96,H76,H47,H19,H11)</f>
        <v>631352</v>
      </c>
      <c r="I455" s="137">
        <f>SUM(I447,I433,I422,I410,I391,I366,I352,I335,I327,I299,I285,I263,I256,I246,I231,I220,I208,I105,I96,I76,I47,I19,I11)</f>
        <v>344593</v>
      </c>
      <c r="J455" s="296">
        <f t="shared" si="13"/>
        <v>54.58017080804369</v>
      </c>
      <c r="K455" s="137">
        <f>SUM(K447,K433,K422,K410,K391,K366,K352,K335,K327,K299,K285,K263,K256,K246,K231,K220,K208,K105,K96,K76,K47,K19,K11)</f>
        <v>0</v>
      </c>
    </row>
    <row r="456" spans="1:11" ht="15">
      <c r="A456" s="123"/>
      <c r="B456" s="124"/>
      <c r="C456" s="124"/>
      <c r="D456" s="128" t="s">
        <v>14</v>
      </c>
      <c r="E456" s="126" t="s">
        <v>192</v>
      </c>
      <c r="F456" s="126"/>
      <c r="G456" s="322">
        <f>SUM(G48+G106+G209+G221+G232+G336+G348+G357+G367+G381+G392+G411+G423+G434+G448)</f>
        <v>142606</v>
      </c>
      <c r="H456" s="365">
        <f>SUM(H448,H434,H423,H411,H392,H381,H367,H357,H348,H336,H232,H221,H209,H106,H48)</f>
        <v>160045</v>
      </c>
      <c r="I456" s="137">
        <f>SUM(I448,I434,I423,I411,I392,I381,I367,I357,I348,I336,I232,I221,I209,I106,I48)</f>
        <v>106882</v>
      </c>
      <c r="J456" s="296">
        <f t="shared" si="13"/>
        <v>66.78246743103502</v>
      </c>
      <c r="K456" s="137">
        <f>SUM(K448,K434,K423,K411,K392,K381,K367,K357,K348,K336,K232,K221,K209,K106,K48)</f>
        <v>59708</v>
      </c>
    </row>
    <row r="457" spans="1:11" ht="15">
      <c r="A457" s="123"/>
      <c r="B457" s="124"/>
      <c r="C457" s="124"/>
      <c r="D457" s="125" t="s">
        <v>230</v>
      </c>
      <c r="E457" s="197" t="s">
        <v>365</v>
      </c>
      <c r="F457" s="236"/>
      <c r="G457" s="322">
        <f>SUM(G120+G385)</f>
        <v>0</v>
      </c>
      <c r="H457" s="365">
        <f>H120+H385</f>
        <v>1623</v>
      </c>
      <c r="I457" s="137">
        <f>I120+I385</f>
        <v>1623</v>
      </c>
      <c r="J457" s="296">
        <v>0</v>
      </c>
      <c r="K457" s="137">
        <f>K120</f>
        <v>0</v>
      </c>
    </row>
    <row r="458" spans="1:11" ht="15">
      <c r="A458" s="123"/>
      <c r="B458" s="124"/>
      <c r="C458" s="124"/>
      <c r="D458" s="173" t="s">
        <v>233</v>
      </c>
      <c r="E458" s="127" t="s">
        <v>234</v>
      </c>
      <c r="F458" s="126"/>
      <c r="G458" s="322">
        <f>SUM(G123)</f>
        <v>0</v>
      </c>
      <c r="H458" s="365">
        <f>H123</f>
        <v>87057</v>
      </c>
      <c r="I458" s="137">
        <f>I123</f>
        <v>87005</v>
      </c>
      <c r="J458" s="296">
        <f t="shared" si="13"/>
        <v>99.94026901914837</v>
      </c>
      <c r="K458" s="137">
        <f>K123</f>
        <v>0</v>
      </c>
    </row>
    <row r="459" spans="1:11" ht="15">
      <c r="A459" s="123"/>
      <c r="B459" s="124"/>
      <c r="C459" s="124"/>
      <c r="D459" s="128" t="s">
        <v>235</v>
      </c>
      <c r="E459" s="127" t="s">
        <v>236</v>
      </c>
      <c r="F459" s="126"/>
      <c r="G459" s="322">
        <f>SUM(G124+G210+G233)</f>
        <v>159313</v>
      </c>
      <c r="H459" s="365">
        <f>SUM(H233,H210,H124)</f>
        <v>157465</v>
      </c>
      <c r="I459" s="137">
        <f>SUM(I233,I210,I124)</f>
        <v>119436</v>
      </c>
      <c r="J459" s="296">
        <f t="shared" si="13"/>
        <v>75.8492363382339</v>
      </c>
      <c r="K459" s="137">
        <f>SUM(K233,K210,K124)</f>
        <v>0</v>
      </c>
    </row>
    <row r="460" spans="1:11" ht="15">
      <c r="A460" s="123"/>
      <c r="B460" s="124"/>
      <c r="C460" s="124"/>
      <c r="D460" s="124"/>
      <c r="E460" s="124"/>
      <c r="F460" s="124"/>
      <c r="G460" s="322"/>
      <c r="H460" s="365"/>
      <c r="I460" s="137"/>
      <c r="J460" s="296"/>
      <c r="K460" s="137"/>
    </row>
    <row r="461" spans="1:11" ht="15">
      <c r="A461" s="123"/>
      <c r="B461" s="124"/>
      <c r="C461" s="121" t="s">
        <v>16</v>
      </c>
      <c r="D461" s="122" t="s">
        <v>173</v>
      </c>
      <c r="E461" s="127"/>
      <c r="F461" s="127"/>
      <c r="G461" s="321">
        <f>SUM(G462:G465)</f>
        <v>535331</v>
      </c>
      <c r="H461" s="360">
        <f>SUM(H462:H465)</f>
        <v>801682</v>
      </c>
      <c r="I461" s="150">
        <f>SUM(I462:I465)</f>
        <v>337887</v>
      </c>
      <c r="J461" s="295">
        <f t="shared" si="13"/>
        <v>42.147260385040454</v>
      </c>
      <c r="K461" s="150">
        <f>SUM(K462:K465)</f>
        <v>0</v>
      </c>
    </row>
    <row r="462" spans="1:11" ht="15">
      <c r="A462" s="123"/>
      <c r="B462" s="124"/>
      <c r="C462" s="124"/>
      <c r="D462" s="128" t="s">
        <v>174</v>
      </c>
      <c r="E462" s="126" t="s">
        <v>175</v>
      </c>
      <c r="F462" s="126"/>
      <c r="G462" s="322">
        <f>SUM(G14+G22+G51+G79+G99+G143+G213+G223+G237+G250+G266+G288+G302+G395+G415+G426+G437)</f>
        <v>364456</v>
      </c>
      <c r="H462" s="365">
        <f>SUM(H437,H426,H415,H395,H302,H288,H266,H250,H237,H223,H213,H143,H99,H79,H51,H22,H14)</f>
        <v>474954</v>
      </c>
      <c r="I462" s="137">
        <f>SUM(I437,I426,I415,I395,I302,I288,I266,I250,I237,I223,I213,I143,I99,I79,I51,I22,I14)</f>
        <v>241479</v>
      </c>
      <c r="J462" s="296">
        <f t="shared" si="13"/>
        <v>50.84260791571394</v>
      </c>
      <c r="K462" s="137">
        <f>SUM(K437,K426,K415,K395,K302,K288,K266,K250,K237,K223,K213,K143,K99,K79,K51,K22,K14)</f>
        <v>0</v>
      </c>
    </row>
    <row r="463" spans="1:11" ht="15">
      <c r="A463" s="123"/>
      <c r="B463" s="124"/>
      <c r="C463" s="124"/>
      <c r="D463" s="128" t="s">
        <v>26</v>
      </c>
      <c r="E463" s="126" t="s">
        <v>184</v>
      </c>
      <c r="F463" s="126"/>
      <c r="G463" s="322">
        <f>SUM(G32+G57+G81+G151+G399+G428)</f>
        <v>155305</v>
      </c>
      <c r="H463" s="365">
        <f>SUM(H428,H399,H151,H81,H57,H32,H441)</f>
        <v>286240</v>
      </c>
      <c r="I463" s="137">
        <f>SUM(I428,I399,I151,I81,I57,I32)</f>
        <v>88954</v>
      </c>
      <c r="J463" s="296">
        <f t="shared" si="13"/>
        <v>31.076718837339296</v>
      </c>
      <c r="K463" s="137">
        <f>SUM(K428,K399,K151,K81,K57,K32)</f>
        <v>0</v>
      </c>
    </row>
    <row r="464" spans="1:11" ht="15">
      <c r="A464" s="123"/>
      <c r="B464" s="124"/>
      <c r="C464" s="124"/>
      <c r="D464" s="128" t="s">
        <v>36</v>
      </c>
      <c r="E464" s="127" t="s">
        <v>207</v>
      </c>
      <c r="F464" s="127"/>
      <c r="G464" s="322">
        <f>SUM(G71+G90+G153+G240+G278+G292+G402)</f>
        <v>4500</v>
      </c>
      <c r="H464" s="365">
        <f>SUM(H402,H292,H278,H240,H153,H90,H71,H39)</f>
        <v>16168</v>
      </c>
      <c r="I464" s="137">
        <f>SUM(I402,I292,I278,I240,I153,I90,I71,I39)</f>
        <v>2428</v>
      </c>
      <c r="J464" s="296">
        <f t="shared" si="13"/>
        <v>15.017318159327067</v>
      </c>
      <c r="K464" s="137">
        <f>SUM(K402,K292,K278,K240,K153,K90,K71,K39)</f>
        <v>0</v>
      </c>
    </row>
    <row r="465" spans="1:11" ht="15">
      <c r="A465" s="123"/>
      <c r="B465" s="124"/>
      <c r="C465" s="124"/>
      <c r="D465" s="173" t="s">
        <v>259</v>
      </c>
      <c r="E465" s="203" t="s">
        <v>260</v>
      </c>
      <c r="F465" s="126"/>
      <c r="G465" s="322">
        <f>G156</f>
        <v>11070</v>
      </c>
      <c r="H465" s="365">
        <f>SUM(H156)</f>
        <v>24320</v>
      </c>
      <c r="I465" s="137">
        <f>SUM(I156)</f>
        <v>5026</v>
      </c>
      <c r="J465" s="296">
        <f t="shared" si="13"/>
        <v>20.66611842105263</v>
      </c>
      <c r="K465" s="137">
        <f>SUM(K156)</f>
        <v>0</v>
      </c>
    </row>
    <row r="466" spans="1:11" ht="15">
      <c r="A466" s="123"/>
      <c r="B466" s="124"/>
      <c r="C466" s="124"/>
      <c r="D466" s="124"/>
      <c r="E466" s="124"/>
      <c r="F466" s="124"/>
      <c r="G466" s="322"/>
      <c r="H466" s="365"/>
      <c r="I466" s="137"/>
      <c r="J466" s="296"/>
      <c r="K466" s="137"/>
    </row>
    <row r="467" spans="1:11" ht="15">
      <c r="A467" s="123"/>
      <c r="B467" s="124"/>
      <c r="C467" s="121" t="s">
        <v>61</v>
      </c>
      <c r="D467" s="122" t="s">
        <v>382</v>
      </c>
      <c r="E467" s="127"/>
      <c r="F467" s="127"/>
      <c r="G467" s="321">
        <f>SUM(G164)</f>
        <v>30000</v>
      </c>
      <c r="H467" s="360">
        <f>H164</f>
        <v>30000</v>
      </c>
      <c r="I467" s="150">
        <f>I164</f>
        <v>30000</v>
      </c>
      <c r="J467" s="295">
        <f t="shared" si="13"/>
        <v>100</v>
      </c>
      <c r="K467" s="150">
        <f>K164</f>
        <v>0</v>
      </c>
    </row>
    <row r="468" spans="1:11" ht="15">
      <c r="A468" s="123"/>
      <c r="B468" s="124"/>
      <c r="C468" s="124"/>
      <c r="D468" s="124"/>
      <c r="E468" s="124"/>
      <c r="F468" s="124"/>
      <c r="G468" s="322"/>
      <c r="H468" s="365"/>
      <c r="I468" s="137"/>
      <c r="J468" s="296"/>
      <c r="K468" s="137"/>
    </row>
    <row r="469" spans="1:11" ht="15">
      <c r="A469" s="123"/>
      <c r="B469" s="124"/>
      <c r="C469" s="121" t="s">
        <v>93</v>
      </c>
      <c r="D469" s="122" t="s">
        <v>267</v>
      </c>
      <c r="E469" s="127"/>
      <c r="F469" s="127"/>
      <c r="G469" s="321">
        <f>SUM(G167)</f>
        <v>6800</v>
      </c>
      <c r="H469" s="360">
        <f>H167</f>
        <v>6800</v>
      </c>
      <c r="I469" s="150">
        <f>I167</f>
        <v>800</v>
      </c>
      <c r="J469" s="295">
        <f t="shared" si="13"/>
        <v>11.76470588235294</v>
      </c>
      <c r="K469" s="150">
        <f>K167</f>
        <v>0</v>
      </c>
    </row>
    <row r="470" spans="1:11" ht="15">
      <c r="A470" s="123"/>
      <c r="B470" s="124"/>
      <c r="C470" s="124"/>
      <c r="D470" s="124"/>
      <c r="E470" s="124"/>
      <c r="F470" s="124"/>
      <c r="G470" s="322"/>
      <c r="H470" s="365"/>
      <c r="I470" s="137"/>
      <c r="J470" s="296"/>
      <c r="K470" s="137"/>
    </row>
    <row r="471" spans="1:11" ht="15">
      <c r="A471" s="123"/>
      <c r="B471" s="124"/>
      <c r="C471" s="121" t="s">
        <v>95</v>
      </c>
      <c r="D471" s="122" t="s">
        <v>383</v>
      </c>
      <c r="E471" s="127"/>
      <c r="F471" s="127"/>
      <c r="G471" s="321">
        <f>SUM(G173)</f>
        <v>143396</v>
      </c>
      <c r="H471" s="360">
        <f>H173</f>
        <v>143396</v>
      </c>
      <c r="I471" s="150">
        <f>I173</f>
        <v>122640</v>
      </c>
      <c r="J471" s="295">
        <f t="shared" si="13"/>
        <v>85.52539819799716</v>
      </c>
      <c r="K471" s="150">
        <f>K173</f>
        <v>0</v>
      </c>
    </row>
    <row r="472" spans="1:11" ht="15">
      <c r="A472" s="123"/>
      <c r="B472" s="124"/>
      <c r="C472" s="124"/>
      <c r="D472" s="124"/>
      <c r="E472" s="124"/>
      <c r="F472" s="124"/>
      <c r="G472" s="322"/>
      <c r="H472" s="365"/>
      <c r="I472" s="137"/>
      <c r="J472" s="296"/>
      <c r="K472" s="137"/>
    </row>
    <row r="473" spans="1:11" ht="15">
      <c r="A473" s="123"/>
      <c r="B473" s="124"/>
      <c r="C473" s="121" t="s">
        <v>280</v>
      </c>
      <c r="D473" s="122" t="s">
        <v>281</v>
      </c>
      <c r="E473" s="127"/>
      <c r="F473" s="127"/>
      <c r="G473" s="321">
        <f>SUM(G178)</f>
        <v>1250433</v>
      </c>
      <c r="H473" s="360">
        <f>H178</f>
        <v>757268</v>
      </c>
      <c r="I473" s="150">
        <f>I178</f>
        <v>0</v>
      </c>
      <c r="J473" s="295">
        <f t="shared" si="13"/>
        <v>0</v>
      </c>
      <c r="K473" s="150">
        <f>K178</f>
        <v>0</v>
      </c>
    </row>
    <row r="474" spans="1:11" ht="15">
      <c r="A474" s="123"/>
      <c r="B474" s="124"/>
      <c r="C474" s="124"/>
      <c r="D474" s="124"/>
      <c r="E474" s="124"/>
      <c r="F474" s="124"/>
      <c r="G474" s="322"/>
      <c r="H474" s="365"/>
      <c r="I474" s="137"/>
      <c r="J474" s="296"/>
      <c r="K474" s="137"/>
    </row>
    <row r="475" spans="1:11" ht="15">
      <c r="A475" s="123"/>
      <c r="B475" s="124"/>
      <c r="C475" s="121" t="s">
        <v>99</v>
      </c>
      <c r="D475" s="122" t="s">
        <v>384</v>
      </c>
      <c r="E475" s="127"/>
      <c r="F475" s="127"/>
      <c r="G475" s="321">
        <f>SUM(G199)</f>
        <v>30000</v>
      </c>
      <c r="H475" s="360">
        <f>H199</f>
        <v>101204</v>
      </c>
      <c r="I475" s="150">
        <f>I199</f>
        <v>0</v>
      </c>
      <c r="J475" s="295">
        <f t="shared" si="13"/>
        <v>0</v>
      </c>
      <c r="K475" s="150">
        <f>K199</f>
        <v>0</v>
      </c>
    </row>
    <row r="476" spans="1:11" ht="15.75" thickBot="1">
      <c r="A476" s="140"/>
      <c r="B476" s="141"/>
      <c r="C476" s="141"/>
      <c r="D476" s="141"/>
      <c r="E476" s="141"/>
      <c r="F476" s="141"/>
      <c r="G476" s="262"/>
      <c r="H476" s="368"/>
      <c r="I476" s="160"/>
      <c r="J476" s="300"/>
      <c r="K476" s="160"/>
    </row>
    <row r="477" spans="1:11" ht="15.75" thickBot="1">
      <c r="A477" s="144"/>
      <c r="B477" s="145"/>
      <c r="C477" s="145"/>
      <c r="D477" s="145"/>
      <c r="E477" s="145"/>
      <c r="F477" s="145"/>
      <c r="G477" s="263"/>
      <c r="H477" s="369"/>
      <c r="I477" s="149"/>
      <c r="J477" s="301"/>
      <c r="K477" s="149"/>
    </row>
    <row r="478" spans="1:11" ht="15.75" thickBot="1">
      <c r="A478" s="204" t="s">
        <v>54</v>
      </c>
      <c r="B478" s="117" t="s">
        <v>136</v>
      </c>
      <c r="C478" s="118"/>
      <c r="D478" s="118"/>
      <c r="E478" s="118"/>
      <c r="F478" s="118"/>
      <c r="G478" s="318">
        <f>SUM(G480+G488)</f>
        <v>179787</v>
      </c>
      <c r="H478" s="359">
        <f>SUM(H480,H488)</f>
        <v>102719</v>
      </c>
      <c r="I478" s="143">
        <f>SUM(I480,I488)</f>
        <v>102719</v>
      </c>
      <c r="J478" s="294">
        <f>I478/H478*100</f>
        <v>100</v>
      </c>
      <c r="K478" s="143">
        <f>SUM(K480,K488)</f>
        <v>0</v>
      </c>
    </row>
    <row r="479" spans="1:11" ht="15">
      <c r="A479" s="144"/>
      <c r="B479" s="145"/>
      <c r="C479" s="145"/>
      <c r="D479" s="145"/>
      <c r="E479" s="145"/>
      <c r="F479" s="145"/>
      <c r="G479" s="267"/>
      <c r="H479" s="363"/>
      <c r="I479" s="148"/>
      <c r="J479" s="296"/>
      <c r="K479" s="148"/>
    </row>
    <row r="480" spans="1:11" ht="15">
      <c r="A480" s="123"/>
      <c r="B480" s="124"/>
      <c r="C480" s="121" t="s">
        <v>6</v>
      </c>
      <c r="D480" s="122" t="s">
        <v>171</v>
      </c>
      <c r="E480" s="127"/>
      <c r="F480" s="127"/>
      <c r="G480" s="321">
        <f>SUM(G481+G482+G483+G484+G485)</f>
        <v>179787</v>
      </c>
      <c r="H480" s="360">
        <f>SUM(H481:H486)</f>
        <v>102719</v>
      </c>
      <c r="I480" s="150">
        <f>SUM(I481:I486)</f>
        <v>102719</v>
      </c>
      <c r="J480" s="295">
        <f aca="true" t="shared" si="14" ref="J480:J486">I480/H480*100</f>
        <v>100</v>
      </c>
      <c r="K480" s="150">
        <f>SUM(K481:K486)</f>
        <v>0</v>
      </c>
    </row>
    <row r="481" spans="1:11" ht="15">
      <c r="A481" s="123"/>
      <c r="B481" s="124"/>
      <c r="C481" s="124"/>
      <c r="D481" s="128" t="s">
        <v>119</v>
      </c>
      <c r="E481" s="126" t="s">
        <v>300</v>
      </c>
      <c r="F481" s="126"/>
      <c r="G481" s="258">
        <v>107701</v>
      </c>
      <c r="H481" s="361">
        <v>56109</v>
      </c>
      <c r="I481" s="137">
        <v>56109</v>
      </c>
      <c r="J481" s="296">
        <f t="shared" si="14"/>
        <v>100</v>
      </c>
      <c r="K481" s="137"/>
    </row>
    <row r="482" spans="1:11" ht="15">
      <c r="A482" s="123"/>
      <c r="B482" s="124"/>
      <c r="C482" s="124"/>
      <c r="D482" s="128" t="s">
        <v>10</v>
      </c>
      <c r="E482" s="126" t="s">
        <v>191</v>
      </c>
      <c r="F482" s="126"/>
      <c r="G482" s="258">
        <v>34186</v>
      </c>
      <c r="H482" s="361">
        <v>17311</v>
      </c>
      <c r="I482" s="137">
        <v>17311</v>
      </c>
      <c r="J482" s="296">
        <f t="shared" si="14"/>
        <v>100</v>
      </c>
      <c r="K482" s="137"/>
    </row>
    <row r="483" spans="1:11" ht="15">
      <c r="A483" s="123"/>
      <c r="B483" s="124"/>
      <c r="C483" s="124"/>
      <c r="D483" s="128" t="s">
        <v>12</v>
      </c>
      <c r="E483" s="126" t="s">
        <v>172</v>
      </c>
      <c r="F483" s="126"/>
      <c r="G483" s="258">
        <v>36274</v>
      </c>
      <c r="H483" s="361">
        <v>19526</v>
      </c>
      <c r="I483" s="137">
        <v>19292</v>
      </c>
      <c r="J483" s="296">
        <f t="shared" si="14"/>
        <v>98.80159786950732</v>
      </c>
      <c r="K483" s="137"/>
    </row>
    <row r="484" spans="1:11" ht="15">
      <c r="A484" s="123"/>
      <c r="B484" s="124"/>
      <c r="C484" s="124"/>
      <c r="D484" s="128" t="s">
        <v>230</v>
      </c>
      <c r="E484" s="126" t="s">
        <v>385</v>
      </c>
      <c r="F484" s="126"/>
      <c r="G484" s="258">
        <v>1626</v>
      </c>
      <c r="H484" s="361">
        <v>172</v>
      </c>
      <c r="I484" s="137">
        <v>172</v>
      </c>
      <c r="J484" s="296">
        <f t="shared" si="14"/>
        <v>100</v>
      </c>
      <c r="K484" s="137"/>
    </row>
    <row r="485" spans="1:11" ht="15">
      <c r="A485" s="123"/>
      <c r="B485" s="124"/>
      <c r="C485" s="124"/>
      <c r="D485" s="128" t="s">
        <v>233</v>
      </c>
      <c r="E485" s="203" t="s">
        <v>386</v>
      </c>
      <c r="F485" s="126"/>
      <c r="G485" s="258"/>
      <c r="H485" s="361">
        <v>3564</v>
      </c>
      <c r="I485" s="137">
        <v>3564</v>
      </c>
      <c r="J485" s="296">
        <f t="shared" si="14"/>
        <v>100</v>
      </c>
      <c r="K485" s="137"/>
    </row>
    <row r="486" spans="1:11" ht="15">
      <c r="A486" s="123"/>
      <c r="B486" s="124"/>
      <c r="C486" s="124"/>
      <c r="D486" s="128" t="s">
        <v>235</v>
      </c>
      <c r="E486" s="203" t="s">
        <v>302</v>
      </c>
      <c r="F486" s="293"/>
      <c r="G486" s="258"/>
      <c r="H486" s="361">
        <v>6037</v>
      </c>
      <c r="I486" s="137">
        <v>6271</v>
      </c>
      <c r="J486" s="296">
        <f t="shared" si="14"/>
        <v>103.87609739937054</v>
      </c>
      <c r="K486" s="137"/>
    </row>
    <row r="487" spans="1:11" ht="15">
      <c r="A487" s="123"/>
      <c r="B487" s="124"/>
      <c r="C487" s="124"/>
      <c r="D487" s="124"/>
      <c r="E487" s="153"/>
      <c r="F487" s="124"/>
      <c r="G487" s="258"/>
      <c r="H487" s="361"/>
      <c r="I487" s="137"/>
      <c r="J487" s="296"/>
      <c r="K487" s="137"/>
    </row>
    <row r="488" spans="1:11" ht="15">
      <c r="A488" s="119"/>
      <c r="B488" s="120"/>
      <c r="C488" s="121" t="s">
        <v>16</v>
      </c>
      <c r="D488" s="122" t="s">
        <v>173</v>
      </c>
      <c r="E488" s="122"/>
      <c r="F488" s="122"/>
      <c r="G488" s="259">
        <f>SUM(G489+G491)</f>
        <v>0</v>
      </c>
      <c r="H488" s="362"/>
      <c r="I488" s="150"/>
      <c r="J488" s="295"/>
      <c r="K488" s="150"/>
    </row>
    <row r="489" spans="1:11" ht="15">
      <c r="A489" s="123"/>
      <c r="B489" s="124"/>
      <c r="C489" s="124"/>
      <c r="D489" s="128" t="s">
        <v>174</v>
      </c>
      <c r="E489" s="126" t="s">
        <v>175</v>
      </c>
      <c r="F489" s="126"/>
      <c r="G489" s="258">
        <v>0</v>
      </c>
      <c r="H489" s="361"/>
      <c r="I489" s="137"/>
      <c r="J489" s="296"/>
      <c r="K489" s="137"/>
    </row>
    <row r="490" spans="1:11" ht="15">
      <c r="A490" s="123"/>
      <c r="B490" s="124"/>
      <c r="C490" s="124"/>
      <c r="D490" s="128"/>
      <c r="E490" s="129"/>
      <c r="F490" s="217"/>
      <c r="G490" s="258"/>
      <c r="H490" s="361"/>
      <c r="I490" s="137"/>
      <c r="J490" s="296"/>
      <c r="K490" s="137"/>
    </row>
    <row r="491" spans="1:11" ht="15">
      <c r="A491" s="123"/>
      <c r="B491" s="124"/>
      <c r="C491" s="124"/>
      <c r="D491" s="128" t="s">
        <v>26</v>
      </c>
      <c r="E491" s="186" t="s">
        <v>184</v>
      </c>
      <c r="F491" s="189"/>
      <c r="G491" s="258">
        <v>0</v>
      </c>
      <c r="H491" s="361"/>
      <c r="I491" s="137"/>
      <c r="J491" s="296"/>
      <c r="K491" s="137"/>
    </row>
    <row r="492" spans="1:11" ht="15.75" thickBot="1">
      <c r="A492" s="140"/>
      <c r="B492" s="141"/>
      <c r="C492" s="141"/>
      <c r="D492" s="163"/>
      <c r="E492" s="141"/>
      <c r="F492" s="141"/>
      <c r="G492" s="262"/>
      <c r="H492" s="368"/>
      <c r="I492" s="160"/>
      <c r="J492" s="300"/>
      <c r="K492" s="160"/>
    </row>
    <row r="493" spans="1:11" ht="15.75" thickBot="1">
      <c r="A493" s="204" t="s">
        <v>74</v>
      </c>
      <c r="B493" s="117" t="s">
        <v>140</v>
      </c>
      <c r="C493" s="118"/>
      <c r="D493" s="118"/>
      <c r="E493" s="118"/>
      <c r="F493" s="118"/>
      <c r="G493" s="318">
        <f>SUM(G495+G503)</f>
        <v>232157</v>
      </c>
      <c r="H493" s="359">
        <f>SUM(H495,H503)</f>
        <v>147961</v>
      </c>
      <c r="I493" s="143">
        <f>SUM(I495,I503)</f>
        <v>147961</v>
      </c>
      <c r="J493" s="294">
        <f>I493/H493*100</f>
        <v>100</v>
      </c>
      <c r="K493" s="143">
        <f>SUM(K495,K503)</f>
        <v>0</v>
      </c>
    </row>
    <row r="494" spans="1:11" ht="15">
      <c r="A494" s="144"/>
      <c r="B494" s="145"/>
      <c r="C494" s="145"/>
      <c r="D494" s="145"/>
      <c r="E494" s="145"/>
      <c r="F494" s="145"/>
      <c r="G494" s="267"/>
      <c r="H494" s="363"/>
      <c r="I494" s="148"/>
      <c r="J494" s="296"/>
      <c r="K494" s="148"/>
    </row>
    <row r="495" spans="1:11" ht="15">
      <c r="A495" s="123"/>
      <c r="B495" s="124"/>
      <c r="C495" s="121" t="s">
        <v>6</v>
      </c>
      <c r="D495" s="122" t="s">
        <v>171</v>
      </c>
      <c r="E495" s="127"/>
      <c r="F495" s="127"/>
      <c r="G495" s="321">
        <f>SUM(G496+G497+G498+G499+G500)</f>
        <v>232157</v>
      </c>
      <c r="H495" s="360">
        <f>SUM(H496:H501)</f>
        <v>146878</v>
      </c>
      <c r="I495" s="150">
        <f>SUM(I496:I501)</f>
        <v>145798</v>
      </c>
      <c r="J495" s="295">
        <f>I495/H495*100</f>
        <v>99.2646958700418</v>
      </c>
      <c r="K495" s="150">
        <f>SUM(K496:K501)</f>
        <v>0</v>
      </c>
    </row>
    <row r="496" spans="1:11" ht="15">
      <c r="A496" s="123"/>
      <c r="B496" s="124"/>
      <c r="C496" s="124"/>
      <c r="D496" s="128" t="s">
        <v>119</v>
      </c>
      <c r="E496" s="126" t="s">
        <v>300</v>
      </c>
      <c r="F496" s="126"/>
      <c r="G496" s="258">
        <v>142016</v>
      </c>
      <c r="H496" s="361">
        <v>83345</v>
      </c>
      <c r="I496" s="137">
        <v>83345</v>
      </c>
      <c r="J496" s="296">
        <f>I496/H496*100</f>
        <v>100</v>
      </c>
      <c r="K496" s="137"/>
    </row>
    <row r="497" spans="1:11" ht="15">
      <c r="A497" s="123"/>
      <c r="B497" s="124"/>
      <c r="C497" s="124"/>
      <c r="D497" s="128" t="s">
        <v>10</v>
      </c>
      <c r="E497" s="126" t="s">
        <v>191</v>
      </c>
      <c r="F497" s="126"/>
      <c r="G497" s="258">
        <v>45336</v>
      </c>
      <c r="H497" s="361">
        <v>25625</v>
      </c>
      <c r="I497" s="137">
        <v>25625</v>
      </c>
      <c r="J497" s="296">
        <f aca="true" t="shared" si="15" ref="J497:J506">I497/H497*100</f>
        <v>100</v>
      </c>
      <c r="K497" s="137"/>
    </row>
    <row r="498" spans="1:11" ht="15">
      <c r="A498" s="123"/>
      <c r="B498" s="124"/>
      <c r="C498" s="124"/>
      <c r="D498" s="128" t="s">
        <v>12</v>
      </c>
      <c r="E498" s="126" t="s">
        <v>172</v>
      </c>
      <c r="F498" s="126"/>
      <c r="G498" s="258">
        <v>42423</v>
      </c>
      <c r="H498" s="361">
        <v>26255</v>
      </c>
      <c r="I498" s="137">
        <v>24350</v>
      </c>
      <c r="J498" s="296">
        <f t="shared" si="15"/>
        <v>92.74423919253475</v>
      </c>
      <c r="K498" s="137"/>
    </row>
    <row r="499" spans="1:11" ht="15">
      <c r="A499" s="123"/>
      <c r="B499" s="124"/>
      <c r="C499" s="124"/>
      <c r="D499" s="128" t="s">
        <v>230</v>
      </c>
      <c r="E499" s="126" t="s">
        <v>385</v>
      </c>
      <c r="F499" s="126"/>
      <c r="G499" s="258">
        <v>2382</v>
      </c>
      <c r="H499" s="361">
        <v>194</v>
      </c>
      <c r="I499" s="137">
        <v>194</v>
      </c>
      <c r="J499" s="296">
        <f t="shared" si="15"/>
        <v>100</v>
      </c>
      <c r="K499" s="137"/>
    </row>
    <row r="500" spans="1:11" ht="15">
      <c r="A500" s="123"/>
      <c r="B500" s="124"/>
      <c r="C500" s="124"/>
      <c r="D500" s="128" t="s">
        <v>233</v>
      </c>
      <c r="E500" s="203" t="s">
        <v>386</v>
      </c>
      <c r="F500" s="126"/>
      <c r="G500" s="258"/>
      <c r="H500" s="361">
        <v>2590</v>
      </c>
      <c r="I500" s="137">
        <v>2590</v>
      </c>
      <c r="J500" s="296">
        <f t="shared" si="15"/>
        <v>100</v>
      </c>
      <c r="K500" s="137"/>
    </row>
    <row r="501" spans="1:11" ht="15">
      <c r="A501" s="123"/>
      <c r="B501" s="124"/>
      <c r="C501" s="124"/>
      <c r="D501" s="128" t="s">
        <v>235</v>
      </c>
      <c r="E501" s="203" t="s">
        <v>302</v>
      </c>
      <c r="F501" s="293"/>
      <c r="G501" s="258"/>
      <c r="H501" s="361">
        <v>8869</v>
      </c>
      <c r="I501" s="137">
        <v>9694</v>
      </c>
      <c r="J501" s="296">
        <f t="shared" si="15"/>
        <v>109.30206336678319</v>
      </c>
      <c r="K501" s="137"/>
    </row>
    <row r="502" spans="1:11" ht="15">
      <c r="A502" s="123"/>
      <c r="B502" s="124"/>
      <c r="C502" s="124"/>
      <c r="D502" s="124"/>
      <c r="E502" s="124"/>
      <c r="F502" s="124"/>
      <c r="G502" s="258"/>
      <c r="H502" s="361"/>
      <c r="I502" s="137"/>
      <c r="J502" s="296"/>
      <c r="K502" s="137"/>
    </row>
    <row r="503" spans="1:11" ht="15">
      <c r="A503" s="119"/>
      <c r="B503" s="120"/>
      <c r="C503" s="121" t="s">
        <v>16</v>
      </c>
      <c r="D503" s="122" t="s">
        <v>173</v>
      </c>
      <c r="E503" s="122"/>
      <c r="F503" s="122"/>
      <c r="G503" s="321">
        <f>SUM(G504,G506)</f>
        <v>0</v>
      </c>
      <c r="H503" s="360">
        <f>SUM(H504,H506)</f>
        <v>1083</v>
      </c>
      <c r="I503" s="150">
        <f>SUM(I504,I506)</f>
        <v>2163</v>
      </c>
      <c r="J503" s="295">
        <f t="shared" si="15"/>
        <v>199.7229916897507</v>
      </c>
      <c r="K503" s="150">
        <f>SUM(K504,K506)</f>
        <v>0</v>
      </c>
    </row>
    <row r="504" spans="1:11" ht="15">
      <c r="A504" s="123"/>
      <c r="B504" s="124"/>
      <c r="C504" s="124"/>
      <c r="D504" s="128" t="s">
        <v>174</v>
      </c>
      <c r="E504" s="126" t="s">
        <v>175</v>
      </c>
      <c r="F504" s="126"/>
      <c r="G504" s="258">
        <v>0</v>
      </c>
      <c r="H504" s="361"/>
      <c r="I504" s="137">
        <v>1081</v>
      </c>
      <c r="J504" s="296">
        <v>0</v>
      </c>
      <c r="K504" s="137"/>
    </row>
    <row r="505" spans="1:11" ht="15">
      <c r="A505" s="123"/>
      <c r="B505" s="124"/>
      <c r="C505" s="124"/>
      <c r="D505" s="128"/>
      <c r="E505" s="153" t="s">
        <v>161</v>
      </c>
      <c r="F505" s="189" t="s">
        <v>423</v>
      </c>
      <c r="G505" s="258"/>
      <c r="H505" s="361"/>
      <c r="I505" s="137"/>
      <c r="J505" s="296"/>
      <c r="K505" s="137"/>
    </row>
    <row r="506" spans="1:11" ht="15">
      <c r="A506" s="123"/>
      <c r="B506" s="124"/>
      <c r="C506" s="124"/>
      <c r="D506" s="173" t="s">
        <v>26</v>
      </c>
      <c r="E506" s="186" t="s">
        <v>184</v>
      </c>
      <c r="F506" s="189"/>
      <c r="G506" s="258">
        <v>0</v>
      </c>
      <c r="H506" s="361">
        <v>1083</v>
      </c>
      <c r="I506" s="137">
        <v>1082</v>
      </c>
      <c r="J506" s="296">
        <f t="shared" si="15"/>
        <v>99.90766389658357</v>
      </c>
      <c r="K506" s="137"/>
    </row>
    <row r="507" spans="1:11" ht="15">
      <c r="A507" s="123"/>
      <c r="B507" s="124"/>
      <c r="C507" s="124"/>
      <c r="D507" s="173"/>
      <c r="E507" s="159" t="s">
        <v>161</v>
      </c>
      <c r="F507" s="236" t="s">
        <v>387</v>
      </c>
      <c r="G507" s="260"/>
      <c r="H507" s="380"/>
      <c r="I507" s="138"/>
      <c r="J507" s="297"/>
      <c r="K507" s="138"/>
    </row>
    <row r="508" spans="1:11" ht="15.75" thickBot="1">
      <c r="A508" s="140"/>
      <c r="B508" s="141"/>
      <c r="C508" s="141"/>
      <c r="D508" s="141"/>
      <c r="E508" s="141"/>
      <c r="F508" s="141"/>
      <c r="G508" s="262"/>
      <c r="H508" s="368"/>
      <c r="I508" s="160"/>
      <c r="J508" s="300"/>
      <c r="K508" s="160"/>
    </row>
    <row r="509" spans="1:11" ht="15.75" thickBot="1">
      <c r="A509" s="190"/>
      <c r="B509" s="117" t="s">
        <v>388</v>
      </c>
      <c r="C509" s="117"/>
      <c r="D509" s="117"/>
      <c r="E509" s="117"/>
      <c r="F509" s="117"/>
      <c r="G509" s="318">
        <f>SUM(G511+G519)</f>
        <v>411944</v>
      </c>
      <c r="H509" s="359">
        <f>SUM(H511,H519)</f>
        <v>250680</v>
      </c>
      <c r="I509" s="143">
        <f>SUM(I511,I519)</f>
        <v>250680</v>
      </c>
      <c r="J509" s="294">
        <f>I509/H509*100</f>
        <v>100</v>
      </c>
      <c r="K509" s="143">
        <f>SUM(K511,K519)</f>
        <v>0</v>
      </c>
    </row>
    <row r="510" spans="1:11" ht="15">
      <c r="A510" s="144"/>
      <c r="B510" s="145"/>
      <c r="C510" s="145"/>
      <c r="D510" s="145"/>
      <c r="E510" s="145"/>
      <c r="F510" s="145"/>
      <c r="G510" s="267"/>
      <c r="H510" s="363"/>
      <c r="I510" s="148"/>
      <c r="J510" s="296"/>
      <c r="K510" s="148"/>
    </row>
    <row r="511" spans="1:11" ht="15">
      <c r="A511" s="123"/>
      <c r="B511" s="124"/>
      <c r="C511" s="121" t="s">
        <v>6</v>
      </c>
      <c r="D511" s="122" t="s">
        <v>171</v>
      </c>
      <c r="E511" s="127"/>
      <c r="F511" s="127"/>
      <c r="G511" s="321">
        <f>SUM(G512:G516)</f>
        <v>411944</v>
      </c>
      <c r="H511" s="360">
        <f>SUM(H512:H517)</f>
        <v>249597</v>
      </c>
      <c r="I511" s="150">
        <f>SUM(I512:I517)</f>
        <v>248517</v>
      </c>
      <c r="J511" s="295">
        <f>I511/H511*100</f>
        <v>99.56730249161649</v>
      </c>
      <c r="K511" s="150">
        <f>SUM(K512:K517)</f>
        <v>0</v>
      </c>
    </row>
    <row r="512" spans="1:11" ht="15">
      <c r="A512" s="123"/>
      <c r="B512" s="124"/>
      <c r="C512" s="124"/>
      <c r="D512" s="128" t="s">
        <v>119</v>
      </c>
      <c r="E512" s="126" t="s">
        <v>300</v>
      </c>
      <c r="F512" s="126"/>
      <c r="G512" s="322">
        <f>SUM(G481,G496)</f>
        <v>249717</v>
      </c>
      <c r="H512" s="365">
        <f aca="true" t="shared" si="16" ref="H512:I515">SUM(H496,H481)</f>
        <v>139454</v>
      </c>
      <c r="I512" s="137">
        <f t="shared" si="16"/>
        <v>139454</v>
      </c>
      <c r="J512" s="296">
        <f>I512/H512*100</f>
        <v>100</v>
      </c>
      <c r="K512" s="137">
        <f>SUM(K496,K481)</f>
        <v>0</v>
      </c>
    </row>
    <row r="513" spans="1:11" ht="15">
      <c r="A513" s="123"/>
      <c r="B513" s="124"/>
      <c r="C513" s="124"/>
      <c r="D513" s="128" t="s">
        <v>10</v>
      </c>
      <c r="E513" s="126" t="s">
        <v>191</v>
      </c>
      <c r="F513" s="126"/>
      <c r="G513" s="322">
        <f>SUM(G482,G497)</f>
        <v>79522</v>
      </c>
      <c r="H513" s="365">
        <f t="shared" si="16"/>
        <v>42936</v>
      </c>
      <c r="I513" s="137">
        <f t="shared" si="16"/>
        <v>42936</v>
      </c>
      <c r="J513" s="296">
        <f aca="true" t="shared" si="17" ref="J513:J521">I513/H513*100</f>
        <v>100</v>
      </c>
      <c r="K513" s="137">
        <f>SUM(K497,K482)</f>
        <v>0</v>
      </c>
    </row>
    <row r="514" spans="1:11" ht="15">
      <c r="A514" s="123"/>
      <c r="B514" s="124"/>
      <c r="C514" s="124"/>
      <c r="D514" s="128" t="s">
        <v>12</v>
      </c>
      <c r="E514" s="126" t="s">
        <v>172</v>
      </c>
      <c r="F514" s="126"/>
      <c r="G514" s="322">
        <f>SUM(G483,G498)</f>
        <v>78697</v>
      </c>
      <c r="H514" s="365">
        <f t="shared" si="16"/>
        <v>45781</v>
      </c>
      <c r="I514" s="137">
        <f t="shared" si="16"/>
        <v>43642</v>
      </c>
      <c r="J514" s="296">
        <f t="shared" si="17"/>
        <v>95.32775605600577</v>
      </c>
      <c r="K514" s="137">
        <f>SUM(K498,K483)</f>
        <v>0</v>
      </c>
    </row>
    <row r="515" spans="1:11" ht="15">
      <c r="A515" s="123"/>
      <c r="B515" s="124"/>
      <c r="C515" s="124"/>
      <c r="D515" s="128" t="s">
        <v>230</v>
      </c>
      <c r="E515" s="126" t="s">
        <v>385</v>
      </c>
      <c r="F515" s="126"/>
      <c r="G515" s="322">
        <f>SUM(G484,G499)</f>
        <v>4008</v>
      </c>
      <c r="H515" s="365">
        <f t="shared" si="16"/>
        <v>366</v>
      </c>
      <c r="I515" s="137">
        <f t="shared" si="16"/>
        <v>366</v>
      </c>
      <c r="J515" s="296">
        <f t="shared" si="17"/>
        <v>100</v>
      </c>
      <c r="K515" s="137">
        <f>SUM(K499,K484)</f>
        <v>0</v>
      </c>
    </row>
    <row r="516" spans="1:11" ht="15">
      <c r="A516" s="123"/>
      <c r="B516" s="124"/>
      <c r="C516" s="124"/>
      <c r="D516" s="128" t="s">
        <v>233</v>
      </c>
      <c r="E516" s="203" t="s">
        <v>386</v>
      </c>
      <c r="F516" s="126"/>
      <c r="G516" s="322"/>
      <c r="H516" s="365">
        <f>SUM(H485,H500)</f>
        <v>6154</v>
      </c>
      <c r="I516" s="137">
        <f>SUM(I485,I500)</f>
        <v>6154</v>
      </c>
      <c r="J516" s="296">
        <f t="shared" si="17"/>
        <v>100</v>
      </c>
      <c r="K516" s="137">
        <f>SUM(K485,K500)</f>
        <v>0</v>
      </c>
    </row>
    <row r="517" spans="1:11" ht="15">
      <c r="A517" s="123"/>
      <c r="B517" s="124"/>
      <c r="C517" s="124"/>
      <c r="D517" s="128" t="s">
        <v>235</v>
      </c>
      <c r="E517" s="203" t="s">
        <v>302</v>
      </c>
      <c r="F517" s="293"/>
      <c r="G517" s="322"/>
      <c r="H517" s="365">
        <f>SUM(H501,H486)</f>
        <v>14906</v>
      </c>
      <c r="I517" s="137">
        <f>SUM(I501,I486)</f>
        <v>15965</v>
      </c>
      <c r="J517" s="296">
        <f t="shared" si="17"/>
        <v>107.10452166912651</v>
      </c>
      <c r="K517" s="137">
        <f>SUM(K501,K486)</f>
        <v>0</v>
      </c>
    </row>
    <row r="518" spans="1:11" ht="15">
      <c r="A518" s="123"/>
      <c r="B518" s="124"/>
      <c r="C518" s="124"/>
      <c r="D518" s="124"/>
      <c r="E518" s="124"/>
      <c r="F518" s="124"/>
      <c r="G518" s="322"/>
      <c r="H518" s="365"/>
      <c r="I518" s="137"/>
      <c r="J518" s="296"/>
      <c r="K518" s="137"/>
    </row>
    <row r="519" spans="1:11" ht="15">
      <c r="A519" s="119"/>
      <c r="B519" s="120"/>
      <c r="C519" s="121" t="s">
        <v>16</v>
      </c>
      <c r="D519" s="122" t="s">
        <v>173</v>
      </c>
      <c r="E519" s="122"/>
      <c r="F519" s="122"/>
      <c r="G519" s="321">
        <f>SUM(G520:G521)</f>
        <v>0</v>
      </c>
      <c r="H519" s="360">
        <f>SUM(H520:H521)</f>
        <v>1083</v>
      </c>
      <c r="I519" s="150">
        <f>SUM(I520:I521)</f>
        <v>2163</v>
      </c>
      <c r="J519" s="295">
        <f t="shared" si="17"/>
        <v>199.7229916897507</v>
      </c>
      <c r="K519" s="150">
        <f>SUM(K520:K521)</f>
        <v>0</v>
      </c>
    </row>
    <row r="520" spans="1:11" ht="15">
      <c r="A520" s="123"/>
      <c r="B520" s="124"/>
      <c r="C520" s="124"/>
      <c r="D520" s="128" t="s">
        <v>174</v>
      </c>
      <c r="E520" s="126" t="s">
        <v>175</v>
      </c>
      <c r="F520" s="126"/>
      <c r="G520" s="322">
        <f>SUM(G489,G504)</f>
        <v>0</v>
      </c>
      <c r="H520" s="365">
        <f>SUM(H504,H489)</f>
        <v>0</v>
      </c>
      <c r="I520" s="137">
        <f>SUM(I504,I489)</f>
        <v>1081</v>
      </c>
      <c r="J520" s="296">
        <v>0</v>
      </c>
      <c r="K520" s="137">
        <f>SUM(K504,K489)</f>
        <v>0</v>
      </c>
    </row>
    <row r="521" spans="1:11" ht="15">
      <c r="A521" s="123"/>
      <c r="B521" s="124"/>
      <c r="C521" s="124"/>
      <c r="D521" s="173" t="s">
        <v>26</v>
      </c>
      <c r="E521" s="203" t="s">
        <v>184</v>
      </c>
      <c r="F521" s="126"/>
      <c r="G521" s="322">
        <f>SUM(G491,G506)</f>
        <v>0</v>
      </c>
      <c r="H521" s="365">
        <f>SUM(H491,H506)</f>
        <v>1083</v>
      </c>
      <c r="I521" s="137">
        <f>SUM(I491,I506)</f>
        <v>1082</v>
      </c>
      <c r="J521" s="296">
        <f t="shared" si="17"/>
        <v>99.90766389658357</v>
      </c>
      <c r="K521" s="137">
        <f>SUM(K491,K506)</f>
        <v>0</v>
      </c>
    </row>
    <row r="522" spans="1:11" ht="15.75" thickBot="1">
      <c r="A522" s="140"/>
      <c r="B522" s="141"/>
      <c r="C522" s="141"/>
      <c r="D522" s="141"/>
      <c r="E522" s="141"/>
      <c r="F522" s="141"/>
      <c r="G522" s="262"/>
      <c r="H522" s="368"/>
      <c r="I522" s="160"/>
      <c r="J522" s="300"/>
      <c r="K522" s="160"/>
    </row>
    <row r="523" spans="1:11" ht="15.75" thickBot="1">
      <c r="A523" s="199" t="s">
        <v>104</v>
      </c>
      <c r="B523" s="200" t="s">
        <v>144</v>
      </c>
      <c r="C523" s="201"/>
      <c r="D523" s="201"/>
      <c r="E523" s="201"/>
      <c r="F523" s="201"/>
      <c r="G523" s="270"/>
      <c r="H523" s="381"/>
      <c r="I523" s="275"/>
      <c r="J523" s="307"/>
      <c r="K523" s="275"/>
    </row>
    <row r="524" spans="1:11" ht="15">
      <c r="A524" s="205"/>
      <c r="B524" s="206" t="s">
        <v>144</v>
      </c>
      <c r="C524" s="207"/>
      <c r="D524" s="207"/>
      <c r="E524" s="207"/>
      <c r="F524" s="207"/>
      <c r="G524" s="325">
        <f>SUM(G525+G532)</f>
        <v>96175</v>
      </c>
      <c r="H524" s="382">
        <f>SUM(H525,H532)</f>
        <v>55119</v>
      </c>
      <c r="I524" s="276">
        <f>SUM(I525,I532)</f>
        <v>55119</v>
      </c>
      <c r="J524" s="308">
        <f aca="true" t="shared" si="18" ref="J524:J530">I524/H524*100</f>
        <v>100</v>
      </c>
      <c r="K524" s="276">
        <f>SUM(K525,K532)</f>
        <v>0</v>
      </c>
    </row>
    <row r="525" spans="1:11" ht="15">
      <c r="A525" s="119"/>
      <c r="B525" s="120"/>
      <c r="C525" s="121" t="s">
        <v>6</v>
      </c>
      <c r="D525" s="122" t="s">
        <v>171</v>
      </c>
      <c r="E525" s="122"/>
      <c r="F525" s="122"/>
      <c r="G525" s="321">
        <f>SUM(G526+G527+G528+G529)</f>
        <v>96175</v>
      </c>
      <c r="H525" s="360">
        <f>SUM(H526:H530)</f>
        <v>55119</v>
      </c>
      <c r="I525" s="150">
        <f>SUM(I526:I530)</f>
        <v>55119</v>
      </c>
      <c r="J525" s="295">
        <f t="shared" si="18"/>
        <v>100</v>
      </c>
      <c r="K525" s="150">
        <f>SUM(K526:K530)</f>
        <v>0</v>
      </c>
    </row>
    <row r="526" spans="1:11" ht="15">
      <c r="A526" s="123"/>
      <c r="B526" s="124"/>
      <c r="C526" s="124"/>
      <c r="D526" s="128" t="s">
        <v>119</v>
      </c>
      <c r="E526" s="126" t="s">
        <v>300</v>
      </c>
      <c r="F526" s="126"/>
      <c r="G526" s="258">
        <v>54481</v>
      </c>
      <c r="H526" s="361">
        <v>29610</v>
      </c>
      <c r="I526" s="137">
        <v>29610</v>
      </c>
      <c r="J526" s="296">
        <f t="shared" si="18"/>
        <v>100</v>
      </c>
      <c r="K526" s="137"/>
    </row>
    <row r="527" spans="1:11" ht="15">
      <c r="A527" s="123"/>
      <c r="B527" s="124"/>
      <c r="C527" s="124"/>
      <c r="D527" s="128" t="s">
        <v>10</v>
      </c>
      <c r="E527" s="127" t="s">
        <v>191</v>
      </c>
      <c r="F527" s="126"/>
      <c r="G527" s="258">
        <v>17467</v>
      </c>
      <c r="H527" s="361">
        <v>9115</v>
      </c>
      <c r="I527" s="137">
        <v>9115</v>
      </c>
      <c r="J527" s="296">
        <f t="shared" si="18"/>
        <v>100</v>
      </c>
      <c r="K527" s="137"/>
    </row>
    <row r="528" spans="1:11" ht="15">
      <c r="A528" s="123"/>
      <c r="B528" s="124"/>
      <c r="C528" s="124"/>
      <c r="D528" s="128" t="s">
        <v>12</v>
      </c>
      <c r="E528" s="127" t="s">
        <v>172</v>
      </c>
      <c r="F528" s="126"/>
      <c r="G528" s="258">
        <v>24227</v>
      </c>
      <c r="H528" s="361">
        <v>12151</v>
      </c>
      <c r="I528" s="137">
        <v>11998</v>
      </c>
      <c r="J528" s="296">
        <f t="shared" si="18"/>
        <v>98.74084437494857</v>
      </c>
      <c r="K528" s="137"/>
    </row>
    <row r="529" spans="1:11" ht="15">
      <c r="A529" s="123"/>
      <c r="B529" s="124"/>
      <c r="C529" s="124"/>
      <c r="D529" s="128" t="s">
        <v>233</v>
      </c>
      <c r="E529" s="183" t="s">
        <v>386</v>
      </c>
      <c r="F529" s="126"/>
      <c r="G529" s="258"/>
      <c r="H529" s="361">
        <v>2387</v>
      </c>
      <c r="I529" s="137">
        <v>2387</v>
      </c>
      <c r="J529" s="296">
        <f t="shared" si="18"/>
        <v>100</v>
      </c>
      <c r="K529" s="137"/>
    </row>
    <row r="530" spans="1:11" ht="15">
      <c r="A530" s="123"/>
      <c r="B530" s="124"/>
      <c r="C530" s="124"/>
      <c r="D530" s="128" t="s">
        <v>235</v>
      </c>
      <c r="E530" s="203" t="s">
        <v>302</v>
      </c>
      <c r="F530" s="293"/>
      <c r="G530" s="258"/>
      <c r="H530" s="361">
        <v>1856</v>
      </c>
      <c r="I530" s="137">
        <v>2009</v>
      </c>
      <c r="J530" s="296">
        <f t="shared" si="18"/>
        <v>108.24353448275863</v>
      </c>
      <c r="K530" s="137"/>
    </row>
    <row r="531" spans="1:11" ht="15">
      <c r="A531" s="123"/>
      <c r="B531" s="124"/>
      <c r="C531" s="124"/>
      <c r="D531" s="128"/>
      <c r="E531" s="192"/>
      <c r="F531" s="124"/>
      <c r="G531" s="258"/>
      <c r="H531" s="362"/>
      <c r="I531" s="150"/>
      <c r="J531" s="295"/>
      <c r="K531" s="150"/>
    </row>
    <row r="532" spans="1:11" ht="15">
      <c r="A532" s="119"/>
      <c r="B532" s="120"/>
      <c r="C532" s="121" t="s">
        <v>16</v>
      </c>
      <c r="D532" s="122" t="s">
        <v>173</v>
      </c>
      <c r="E532" s="122"/>
      <c r="F532" s="122"/>
      <c r="G532" s="259">
        <f>SUM(G533+G536)</f>
        <v>0</v>
      </c>
      <c r="H532" s="362"/>
      <c r="I532" s="150"/>
      <c r="J532" s="295"/>
      <c r="K532" s="150"/>
    </row>
    <row r="533" spans="1:11" ht="15">
      <c r="A533" s="123"/>
      <c r="B533" s="124"/>
      <c r="C533" s="124"/>
      <c r="D533" s="128" t="s">
        <v>174</v>
      </c>
      <c r="E533" s="126" t="s">
        <v>175</v>
      </c>
      <c r="F533" s="126"/>
      <c r="G533" s="258">
        <v>0</v>
      </c>
      <c r="H533" s="361"/>
      <c r="I533" s="137"/>
      <c r="J533" s="296"/>
      <c r="K533" s="137"/>
    </row>
    <row r="534" spans="1:11" ht="15">
      <c r="A534" s="123"/>
      <c r="B534" s="124"/>
      <c r="C534" s="124"/>
      <c r="D534" s="128"/>
      <c r="E534" s="161" t="s">
        <v>161</v>
      </c>
      <c r="F534" s="126" t="s">
        <v>421</v>
      </c>
      <c r="G534" s="258"/>
      <c r="H534" s="361"/>
      <c r="I534" s="137"/>
      <c r="J534" s="296"/>
      <c r="K534" s="137"/>
    </row>
    <row r="535" spans="1:11" ht="15">
      <c r="A535" s="123"/>
      <c r="B535" s="124"/>
      <c r="C535" s="124"/>
      <c r="D535" s="128"/>
      <c r="E535" s="129"/>
      <c r="F535" s="217"/>
      <c r="G535" s="258"/>
      <c r="H535" s="361"/>
      <c r="I535" s="137"/>
      <c r="J535" s="296"/>
      <c r="K535" s="137"/>
    </row>
    <row r="536" spans="1:11" ht="15">
      <c r="A536" s="123"/>
      <c r="B536" s="124"/>
      <c r="C536" s="124"/>
      <c r="D536" s="128" t="s">
        <v>26</v>
      </c>
      <c r="E536" s="186" t="s">
        <v>184</v>
      </c>
      <c r="F536" s="189"/>
      <c r="G536" s="258">
        <v>0</v>
      </c>
      <c r="H536" s="361"/>
      <c r="I536" s="137"/>
      <c r="J536" s="296"/>
      <c r="K536" s="137"/>
    </row>
    <row r="537" spans="1:11" ht="15">
      <c r="A537" s="123"/>
      <c r="B537" s="124"/>
      <c r="C537" s="124"/>
      <c r="D537" s="128"/>
      <c r="E537" s="129"/>
      <c r="F537" s="217"/>
      <c r="G537" s="258"/>
      <c r="H537" s="363"/>
      <c r="I537" s="148"/>
      <c r="J537" s="296"/>
      <c r="K537" s="148"/>
    </row>
    <row r="538" spans="1:11" ht="15">
      <c r="A538" s="123"/>
      <c r="B538" s="124"/>
      <c r="C538" s="124"/>
      <c r="D538" s="124"/>
      <c r="E538" s="124"/>
      <c r="F538" s="124"/>
      <c r="G538" s="258"/>
      <c r="H538" s="364"/>
      <c r="I538" s="169"/>
      <c r="J538" s="297"/>
      <c r="K538" s="169"/>
    </row>
    <row r="539" spans="1:11" ht="15">
      <c r="A539" s="208"/>
      <c r="B539" s="171" t="s">
        <v>146</v>
      </c>
      <c r="C539" s="209"/>
      <c r="D539" s="209"/>
      <c r="E539" s="209"/>
      <c r="F539" s="209"/>
      <c r="G539" s="323">
        <f>SUM(G540+G547)</f>
        <v>152416</v>
      </c>
      <c r="H539" s="374">
        <f>SUM(H540,H547)</f>
        <v>80562</v>
      </c>
      <c r="I539" s="273">
        <f>SUM(I540,I547)</f>
        <v>80562</v>
      </c>
      <c r="J539" s="304">
        <f>I539/H539*100</f>
        <v>100</v>
      </c>
      <c r="K539" s="273">
        <f>SUM(K540,K547)</f>
        <v>0</v>
      </c>
    </row>
    <row r="540" spans="1:11" ht="15">
      <c r="A540" s="119"/>
      <c r="B540" s="120"/>
      <c r="C540" s="121" t="s">
        <v>6</v>
      </c>
      <c r="D540" s="122" t="s">
        <v>171</v>
      </c>
      <c r="E540" s="122"/>
      <c r="F540" s="122"/>
      <c r="G540" s="321">
        <f>SUM(G541+G542+G543+G544)</f>
        <v>150916</v>
      </c>
      <c r="H540" s="360">
        <f>SUM(H541:H545)</f>
        <v>80562</v>
      </c>
      <c r="I540" s="150">
        <f>SUM(I541:I545)</f>
        <v>80562</v>
      </c>
      <c r="J540" s="295">
        <f>I540/H540*100</f>
        <v>100</v>
      </c>
      <c r="K540" s="150">
        <f>SUM(K541:K543)</f>
        <v>0</v>
      </c>
    </row>
    <row r="541" spans="1:11" ht="15">
      <c r="A541" s="123"/>
      <c r="B541" s="124"/>
      <c r="C541" s="124"/>
      <c r="D541" s="128" t="s">
        <v>119</v>
      </c>
      <c r="E541" s="126" t="s">
        <v>300</v>
      </c>
      <c r="F541" s="126"/>
      <c r="G541" s="258">
        <v>90524</v>
      </c>
      <c r="H541" s="361">
        <v>43450</v>
      </c>
      <c r="I541" s="137">
        <v>43450</v>
      </c>
      <c r="J541" s="296">
        <f>I541/H541*100</f>
        <v>100</v>
      </c>
      <c r="K541" s="137"/>
    </row>
    <row r="542" spans="1:11" ht="15">
      <c r="A542" s="123"/>
      <c r="B542" s="124"/>
      <c r="C542" s="124"/>
      <c r="D542" s="128" t="s">
        <v>10</v>
      </c>
      <c r="E542" s="127" t="s">
        <v>191</v>
      </c>
      <c r="F542" s="126"/>
      <c r="G542" s="258">
        <v>28653</v>
      </c>
      <c r="H542" s="361">
        <v>13545</v>
      </c>
      <c r="I542" s="137">
        <v>13545</v>
      </c>
      <c r="J542" s="296">
        <f>I542/H542*100</f>
        <v>100</v>
      </c>
      <c r="K542" s="137"/>
    </row>
    <row r="543" spans="1:11" ht="15">
      <c r="A543" s="123"/>
      <c r="B543" s="124"/>
      <c r="C543" s="124"/>
      <c r="D543" s="128" t="s">
        <v>12</v>
      </c>
      <c r="E543" s="126" t="s">
        <v>172</v>
      </c>
      <c r="F543" s="126"/>
      <c r="G543" s="258">
        <v>31739</v>
      </c>
      <c r="H543" s="361">
        <v>17272</v>
      </c>
      <c r="I543" s="137">
        <v>17272</v>
      </c>
      <c r="J543" s="296">
        <f>I543/H543*100</f>
        <v>100</v>
      </c>
      <c r="K543" s="137"/>
    </row>
    <row r="544" spans="1:11" ht="15">
      <c r="A544" s="123"/>
      <c r="B544" s="124"/>
      <c r="C544" s="124"/>
      <c r="D544" s="128" t="s">
        <v>233</v>
      </c>
      <c r="E544" s="183" t="s">
        <v>386</v>
      </c>
      <c r="F544" s="126"/>
      <c r="G544" s="258"/>
      <c r="H544" s="362"/>
      <c r="I544" s="150"/>
      <c r="J544" s="296"/>
      <c r="K544" s="150"/>
    </row>
    <row r="545" spans="1:11" ht="15">
      <c r="A545" s="123"/>
      <c r="B545" s="124"/>
      <c r="C545" s="124"/>
      <c r="D545" s="128" t="s">
        <v>235</v>
      </c>
      <c r="E545" s="203" t="s">
        <v>302</v>
      </c>
      <c r="F545" s="293"/>
      <c r="G545" s="258"/>
      <c r="H545" s="361">
        <v>6295</v>
      </c>
      <c r="I545" s="137">
        <v>6295</v>
      </c>
      <c r="J545" s="296">
        <f>I545/H545*100</f>
        <v>100</v>
      </c>
      <c r="K545" s="137"/>
    </row>
    <row r="546" spans="1:11" ht="15">
      <c r="A546" s="123"/>
      <c r="B546" s="124"/>
      <c r="C546" s="124"/>
      <c r="D546" s="128"/>
      <c r="E546" s="192"/>
      <c r="F546" s="124"/>
      <c r="G546" s="258"/>
      <c r="H546" s="362"/>
      <c r="I546" s="150"/>
      <c r="J546" s="295"/>
      <c r="K546" s="150"/>
    </row>
    <row r="547" spans="1:11" ht="15">
      <c r="A547" s="119"/>
      <c r="B547" s="120"/>
      <c r="C547" s="121" t="s">
        <v>16</v>
      </c>
      <c r="D547" s="122" t="s">
        <v>173</v>
      </c>
      <c r="E547" s="122"/>
      <c r="F547" s="122"/>
      <c r="G547" s="259">
        <f>SUM(G548)</f>
        <v>1500</v>
      </c>
      <c r="H547" s="362"/>
      <c r="I547" s="150"/>
      <c r="J547" s="295"/>
      <c r="K547" s="150"/>
    </row>
    <row r="548" spans="1:11" ht="15">
      <c r="A548" s="123"/>
      <c r="B548" s="124"/>
      <c r="C548" s="124"/>
      <c r="D548" s="128" t="s">
        <v>174</v>
      </c>
      <c r="E548" s="126" t="s">
        <v>175</v>
      </c>
      <c r="F548" s="126"/>
      <c r="G548" s="258">
        <f>SUM(G549:G549)</f>
        <v>1500</v>
      </c>
      <c r="H548" s="361"/>
      <c r="I548" s="137"/>
      <c r="J548" s="296"/>
      <c r="K548" s="137"/>
    </row>
    <row r="549" spans="1:11" ht="15">
      <c r="A549" s="123"/>
      <c r="B549" s="124"/>
      <c r="C549" s="124"/>
      <c r="D549" s="128"/>
      <c r="E549" s="129"/>
      <c r="F549" s="126" t="s">
        <v>389</v>
      </c>
      <c r="G549" s="260">
        <v>1500</v>
      </c>
      <c r="H549" s="361"/>
      <c r="I549" s="137"/>
      <c r="J549" s="296"/>
      <c r="K549" s="137"/>
    </row>
    <row r="550" spans="1:11" ht="15.75" thickBot="1">
      <c r="A550" s="140"/>
      <c r="B550" s="141"/>
      <c r="C550" s="141"/>
      <c r="D550" s="141"/>
      <c r="E550" s="141"/>
      <c r="F550" s="141"/>
      <c r="G550" s="262"/>
      <c r="H550" s="368"/>
      <c r="I550" s="160"/>
      <c r="J550" s="300"/>
      <c r="K550" s="160"/>
    </row>
    <row r="551" spans="1:11" ht="15">
      <c r="A551" s="205"/>
      <c r="B551" s="206" t="s">
        <v>438</v>
      </c>
      <c r="C551" s="207"/>
      <c r="D551" s="207"/>
      <c r="E551" s="207"/>
      <c r="F551" s="207"/>
      <c r="G551" s="325">
        <f>SUM(G552+G559)</f>
        <v>69897</v>
      </c>
      <c r="H551" s="382">
        <f>SUM(H552,H559)</f>
        <v>35330</v>
      </c>
      <c r="I551" s="276">
        <f>SUM(I552,I559)</f>
        <v>35330</v>
      </c>
      <c r="J551" s="308">
        <f aca="true" t="shared" si="19" ref="J551:J557">I551/H551*100</f>
        <v>100</v>
      </c>
      <c r="K551" s="276">
        <f>SUM(K552,K559)</f>
        <v>0</v>
      </c>
    </row>
    <row r="552" spans="1:11" ht="15">
      <c r="A552" s="119"/>
      <c r="B552" s="120"/>
      <c r="C552" s="121" t="s">
        <v>6</v>
      </c>
      <c r="D552" s="122" t="s">
        <v>171</v>
      </c>
      <c r="E552" s="122"/>
      <c r="F552" s="122"/>
      <c r="G552" s="321">
        <f>SUM(G553+G554+G555+G556)</f>
        <v>69897</v>
      </c>
      <c r="H552" s="360">
        <f>SUM(H553:H557)</f>
        <v>35330</v>
      </c>
      <c r="I552" s="150">
        <f>SUM(I553:I557)</f>
        <v>35330</v>
      </c>
      <c r="J552" s="295">
        <f t="shared" si="19"/>
        <v>100</v>
      </c>
      <c r="K552" s="150">
        <f>SUM(K553:K557)</f>
        <v>0</v>
      </c>
    </row>
    <row r="553" spans="1:11" ht="15">
      <c r="A553" s="123"/>
      <c r="B553" s="124"/>
      <c r="C553" s="124"/>
      <c r="D553" s="128" t="s">
        <v>119</v>
      </c>
      <c r="E553" s="126" t="s">
        <v>300</v>
      </c>
      <c r="F553" s="126"/>
      <c r="G553" s="258">
        <v>40839</v>
      </c>
      <c r="H553" s="361">
        <v>19873</v>
      </c>
      <c r="I553" s="137">
        <v>19873</v>
      </c>
      <c r="J553" s="296">
        <f t="shared" si="19"/>
        <v>100</v>
      </c>
      <c r="K553" s="137"/>
    </row>
    <row r="554" spans="1:11" ht="15">
      <c r="A554" s="123"/>
      <c r="B554" s="124"/>
      <c r="C554" s="124"/>
      <c r="D554" s="128" t="s">
        <v>10</v>
      </c>
      <c r="E554" s="127" t="s">
        <v>191</v>
      </c>
      <c r="F554" s="126"/>
      <c r="G554" s="258">
        <v>12998</v>
      </c>
      <c r="H554" s="361">
        <v>6313</v>
      </c>
      <c r="I554" s="137">
        <v>6313</v>
      </c>
      <c r="J554" s="296">
        <f t="shared" si="19"/>
        <v>100</v>
      </c>
      <c r="K554" s="137"/>
    </row>
    <row r="555" spans="1:11" ht="15">
      <c r="A555" s="123"/>
      <c r="B555" s="124"/>
      <c r="C555" s="124"/>
      <c r="D555" s="128" t="s">
        <v>12</v>
      </c>
      <c r="E555" s="127" t="s">
        <v>172</v>
      </c>
      <c r="F555" s="126"/>
      <c r="G555" s="258">
        <v>16060</v>
      </c>
      <c r="H555" s="361">
        <v>6547</v>
      </c>
      <c r="I555" s="137">
        <v>6547</v>
      </c>
      <c r="J555" s="296">
        <f t="shared" si="19"/>
        <v>100</v>
      </c>
      <c r="K555" s="137"/>
    </row>
    <row r="556" spans="1:11" ht="15">
      <c r="A556" s="123"/>
      <c r="B556" s="124"/>
      <c r="C556" s="124"/>
      <c r="D556" s="128" t="s">
        <v>233</v>
      </c>
      <c r="E556" s="203" t="s">
        <v>386</v>
      </c>
      <c r="F556" s="126"/>
      <c r="G556" s="258"/>
      <c r="H556" s="361">
        <v>1254</v>
      </c>
      <c r="I556" s="137">
        <v>1254</v>
      </c>
      <c r="J556" s="296">
        <f t="shared" si="19"/>
        <v>100</v>
      </c>
      <c r="K556" s="137"/>
    </row>
    <row r="557" spans="1:11" ht="15">
      <c r="A557" s="123"/>
      <c r="B557" s="124"/>
      <c r="C557" s="124"/>
      <c r="D557" s="128" t="s">
        <v>235</v>
      </c>
      <c r="E557" s="203" t="s">
        <v>302</v>
      </c>
      <c r="F557" s="293"/>
      <c r="G557" s="258"/>
      <c r="H557" s="361">
        <v>1343</v>
      </c>
      <c r="I557" s="137">
        <v>1343</v>
      </c>
      <c r="J557" s="296">
        <f t="shared" si="19"/>
        <v>100</v>
      </c>
      <c r="K557" s="137"/>
    </row>
    <row r="558" spans="1:11" ht="15">
      <c r="A558" s="123"/>
      <c r="B558" s="124"/>
      <c r="C558" s="124"/>
      <c r="D558" s="128"/>
      <c r="E558" s="192"/>
      <c r="F558" s="124"/>
      <c r="G558" s="258"/>
      <c r="H558" s="363"/>
      <c r="I558" s="148"/>
      <c r="J558" s="296"/>
      <c r="K558" s="148"/>
    </row>
    <row r="559" spans="1:11" ht="15">
      <c r="A559" s="119"/>
      <c r="B559" s="120"/>
      <c r="C559" s="121" t="s">
        <v>16</v>
      </c>
      <c r="D559" s="122" t="s">
        <v>173</v>
      </c>
      <c r="E559" s="122"/>
      <c r="F559" s="122"/>
      <c r="G559" s="259">
        <f>SUM(G560)</f>
        <v>0</v>
      </c>
      <c r="H559" s="375"/>
      <c r="I559" s="274"/>
      <c r="J559" s="295"/>
      <c r="K559" s="274"/>
    </row>
    <row r="560" spans="1:11" ht="15">
      <c r="A560" s="123"/>
      <c r="B560" s="124"/>
      <c r="C560" s="124"/>
      <c r="D560" s="128" t="s">
        <v>174</v>
      </c>
      <c r="E560" s="126" t="s">
        <v>175</v>
      </c>
      <c r="F560" s="126"/>
      <c r="G560" s="258">
        <v>0</v>
      </c>
      <c r="H560" s="363"/>
      <c r="I560" s="148"/>
      <c r="J560" s="296"/>
      <c r="K560" s="148"/>
    </row>
    <row r="561" spans="1:11" ht="15.75" thickBot="1">
      <c r="A561" s="140"/>
      <c r="B561" s="141"/>
      <c r="C561" s="141"/>
      <c r="D561" s="141"/>
      <c r="E561" s="141"/>
      <c r="F561" s="141"/>
      <c r="G561" s="262"/>
      <c r="H561" s="364"/>
      <c r="I561" s="169"/>
      <c r="J561" s="297"/>
      <c r="K561" s="169"/>
    </row>
    <row r="562" spans="1:11" ht="15.75" thickBot="1">
      <c r="A562" s="204" t="s">
        <v>104</v>
      </c>
      <c r="B562" s="117" t="s">
        <v>390</v>
      </c>
      <c r="C562" s="118"/>
      <c r="D562" s="118"/>
      <c r="E562" s="118"/>
      <c r="F562" s="118"/>
      <c r="G562" s="318">
        <f>SUM(G564+G571)</f>
        <v>318488</v>
      </c>
      <c r="H562" s="359">
        <f>SUM(H564,H571)</f>
        <v>171011</v>
      </c>
      <c r="I562" s="143">
        <f>SUM(I564,I571)</f>
        <v>171011</v>
      </c>
      <c r="J562" s="294">
        <f>I562/H562*100</f>
        <v>100</v>
      </c>
      <c r="K562" s="143">
        <f>SUM(K564,K571)</f>
        <v>0</v>
      </c>
    </row>
    <row r="563" spans="1:11" ht="15">
      <c r="A563" s="144"/>
      <c r="B563" s="145"/>
      <c r="C563" s="145"/>
      <c r="D563" s="145"/>
      <c r="E563" s="145"/>
      <c r="F563" s="145"/>
      <c r="G563" s="267"/>
      <c r="H563" s="363"/>
      <c r="I563" s="148"/>
      <c r="J563" s="296"/>
      <c r="K563" s="148"/>
    </row>
    <row r="564" spans="1:11" ht="15">
      <c r="A564" s="123"/>
      <c r="B564" s="124"/>
      <c r="C564" s="121" t="s">
        <v>6</v>
      </c>
      <c r="D564" s="122" t="s">
        <v>171</v>
      </c>
      <c r="E564" s="127"/>
      <c r="F564" s="127"/>
      <c r="G564" s="321">
        <f>SUM(G565:G568)</f>
        <v>316988</v>
      </c>
      <c r="H564" s="360">
        <f>SUM(H565:H569)</f>
        <v>171011</v>
      </c>
      <c r="I564" s="150">
        <f>SUM(I565:I569)</f>
        <v>171011</v>
      </c>
      <c r="J564" s="295">
        <f>I564/H564*100</f>
        <v>100</v>
      </c>
      <c r="K564" s="150">
        <f>SUM(K565:K569)</f>
        <v>0</v>
      </c>
    </row>
    <row r="565" spans="1:11" ht="15">
      <c r="A565" s="123"/>
      <c r="B565" s="124"/>
      <c r="C565" s="124"/>
      <c r="D565" s="128" t="s">
        <v>119</v>
      </c>
      <c r="E565" s="126" t="s">
        <v>300</v>
      </c>
      <c r="F565" s="126"/>
      <c r="G565" s="322">
        <f>SUM(G526+G541+G553)</f>
        <v>185844</v>
      </c>
      <c r="H565" s="365">
        <f aca="true" t="shared" si="20" ref="H565:I569">SUM(H553,H541,H526)</f>
        <v>92933</v>
      </c>
      <c r="I565" s="137">
        <f t="shared" si="20"/>
        <v>92933</v>
      </c>
      <c r="J565" s="296">
        <f>I565/H565*100</f>
        <v>100</v>
      </c>
      <c r="K565" s="137">
        <f>SUM(K553,K541,K526)</f>
        <v>0</v>
      </c>
    </row>
    <row r="566" spans="1:11" ht="15">
      <c r="A566" s="123"/>
      <c r="B566" s="124"/>
      <c r="C566" s="124"/>
      <c r="D566" s="128" t="s">
        <v>10</v>
      </c>
      <c r="E566" s="126" t="s">
        <v>191</v>
      </c>
      <c r="F566" s="126"/>
      <c r="G566" s="322">
        <f>SUM(G527+G542+G554)</f>
        <v>59118</v>
      </c>
      <c r="H566" s="365">
        <f t="shared" si="20"/>
        <v>28973</v>
      </c>
      <c r="I566" s="137">
        <f t="shared" si="20"/>
        <v>28973</v>
      </c>
      <c r="J566" s="296">
        <f>I566/H566*100</f>
        <v>100</v>
      </c>
      <c r="K566" s="137">
        <f>SUM(K554,K542,K527)</f>
        <v>0</v>
      </c>
    </row>
    <row r="567" spans="1:11" ht="15">
      <c r="A567" s="123"/>
      <c r="B567" s="124"/>
      <c r="C567" s="124"/>
      <c r="D567" s="128" t="s">
        <v>12</v>
      </c>
      <c r="E567" s="126" t="s">
        <v>172</v>
      </c>
      <c r="F567" s="126"/>
      <c r="G567" s="322">
        <f>SUM(G555+G543+G528)</f>
        <v>72026</v>
      </c>
      <c r="H567" s="365">
        <f t="shared" si="20"/>
        <v>35970</v>
      </c>
      <c r="I567" s="137">
        <f t="shared" si="20"/>
        <v>35817</v>
      </c>
      <c r="J567" s="296">
        <f>I567/H567*100</f>
        <v>99.57464553794829</v>
      </c>
      <c r="K567" s="137">
        <f>SUM(K555,K543,K528)</f>
        <v>0</v>
      </c>
    </row>
    <row r="568" spans="1:11" ht="15">
      <c r="A568" s="123"/>
      <c r="B568" s="124"/>
      <c r="C568" s="124"/>
      <c r="D568" s="128" t="s">
        <v>233</v>
      </c>
      <c r="E568" s="203" t="s">
        <v>386</v>
      </c>
      <c r="F568" s="126"/>
      <c r="G568" s="322">
        <f>SUM(G556+G544+G529)</f>
        <v>0</v>
      </c>
      <c r="H568" s="365">
        <f t="shared" si="20"/>
        <v>3641</v>
      </c>
      <c r="I568" s="137">
        <f t="shared" si="20"/>
        <v>3641</v>
      </c>
      <c r="J568" s="296">
        <f>I568/H568*100</f>
        <v>100</v>
      </c>
      <c r="K568" s="137">
        <f>SUM(K556,K544,K529)</f>
        <v>0</v>
      </c>
    </row>
    <row r="569" spans="1:11" ht="15">
      <c r="A569" s="123"/>
      <c r="B569" s="124"/>
      <c r="C569" s="124"/>
      <c r="D569" s="128" t="s">
        <v>235</v>
      </c>
      <c r="E569" s="203" t="s">
        <v>302</v>
      </c>
      <c r="F569" s="293"/>
      <c r="G569" s="322"/>
      <c r="H569" s="365">
        <f t="shared" si="20"/>
        <v>9494</v>
      </c>
      <c r="I569" s="137">
        <f>SUM(I557,I545,I530)</f>
        <v>9647</v>
      </c>
      <c r="J569" s="296">
        <v>0</v>
      </c>
      <c r="K569" s="137">
        <f>SUM(K557,K545,K530)</f>
        <v>0</v>
      </c>
    </row>
    <row r="570" spans="1:11" ht="15">
      <c r="A570" s="123"/>
      <c r="B570" s="124"/>
      <c r="C570" s="124"/>
      <c r="D570" s="124"/>
      <c r="E570" s="124"/>
      <c r="F570" s="124"/>
      <c r="G570" s="258"/>
      <c r="H570" s="361"/>
      <c r="I570" s="137"/>
      <c r="J570" s="296"/>
      <c r="K570" s="137"/>
    </row>
    <row r="571" spans="1:11" ht="15">
      <c r="A571" s="123"/>
      <c r="B571" s="124"/>
      <c r="C571" s="121" t="s">
        <v>16</v>
      </c>
      <c r="D571" s="122" t="s">
        <v>173</v>
      </c>
      <c r="E571" s="127"/>
      <c r="F571" s="127"/>
      <c r="G571" s="321">
        <f>SUM(G572:G573)</f>
        <v>1500</v>
      </c>
      <c r="H571" s="360">
        <f>SUM(H572:H573)</f>
        <v>0</v>
      </c>
      <c r="I571" s="150">
        <f>SUM(I572:I573)</f>
        <v>0</v>
      </c>
      <c r="J571" s="295"/>
      <c r="K571" s="150">
        <f>SUM(K572:K573)</f>
        <v>0</v>
      </c>
    </row>
    <row r="572" spans="1:11" ht="15">
      <c r="A572" s="123"/>
      <c r="B572" s="124"/>
      <c r="C572" s="124"/>
      <c r="D572" s="128" t="s">
        <v>174</v>
      </c>
      <c r="E572" s="126" t="s">
        <v>175</v>
      </c>
      <c r="F572" s="126"/>
      <c r="G572" s="322">
        <f>SUM(G560+G548+G533)</f>
        <v>1500</v>
      </c>
      <c r="H572" s="365">
        <f>SUM(H560,H548,H533)</f>
        <v>0</v>
      </c>
      <c r="I572" s="137">
        <f>SUM(I560,I548,I533)</f>
        <v>0</v>
      </c>
      <c r="J572" s="296"/>
      <c r="K572" s="137">
        <f>SUM(K560,K548,K533)</f>
        <v>0</v>
      </c>
    </row>
    <row r="573" spans="1:11" ht="15">
      <c r="A573" s="123"/>
      <c r="B573" s="124"/>
      <c r="C573" s="124"/>
      <c r="D573" s="173" t="s">
        <v>26</v>
      </c>
      <c r="E573" s="203" t="s">
        <v>184</v>
      </c>
      <c r="F573" s="126"/>
      <c r="G573" s="322">
        <f>SUM(G536)</f>
        <v>0</v>
      </c>
      <c r="H573" s="365">
        <f>SUM(H536)</f>
        <v>0</v>
      </c>
      <c r="I573" s="137">
        <f>SUM(I536)</f>
        <v>0</v>
      </c>
      <c r="J573" s="296"/>
      <c r="K573" s="137">
        <f>SUM(K536)</f>
        <v>0</v>
      </c>
    </row>
    <row r="574" spans="1:11" ht="15.75" thickBot="1">
      <c r="A574" s="140"/>
      <c r="B574" s="141"/>
      <c r="C574" s="141"/>
      <c r="D574" s="141"/>
      <c r="E574" s="141"/>
      <c r="F574" s="141"/>
      <c r="G574" s="262"/>
      <c r="H574" s="368"/>
      <c r="I574" s="160"/>
      <c r="J574" s="300"/>
      <c r="K574" s="160"/>
    </row>
    <row r="575" spans="1:11" ht="15.75" thickBot="1">
      <c r="A575" s="199" t="s">
        <v>108</v>
      </c>
      <c r="B575" s="200" t="s">
        <v>391</v>
      </c>
      <c r="C575" s="201"/>
      <c r="D575" s="201"/>
      <c r="E575" s="201"/>
      <c r="F575" s="201"/>
      <c r="G575" s="270"/>
      <c r="H575" s="381"/>
      <c r="I575" s="275"/>
      <c r="J575" s="307"/>
      <c r="K575" s="275"/>
    </row>
    <row r="576" spans="1:11" ht="15">
      <c r="A576" s="210"/>
      <c r="B576" s="206" t="s">
        <v>392</v>
      </c>
      <c r="C576" s="211"/>
      <c r="D576" s="211"/>
      <c r="E576" s="211"/>
      <c r="F576" s="211"/>
      <c r="G576" s="325">
        <f>SUM(G578+G584)</f>
        <v>42876</v>
      </c>
      <c r="H576" s="382">
        <f>SUM(H578,H584)</f>
        <v>46583</v>
      </c>
      <c r="I576" s="276">
        <f>SUM(I578,I584)</f>
        <v>30098</v>
      </c>
      <c r="J576" s="308">
        <f>I576/H576*100</f>
        <v>64.61155357104523</v>
      </c>
      <c r="K576" s="276">
        <f>SUM(K578,K584)</f>
        <v>44518</v>
      </c>
    </row>
    <row r="577" spans="1:11" ht="15">
      <c r="A577" s="123"/>
      <c r="B577" s="124"/>
      <c r="C577" s="124"/>
      <c r="D577" s="124"/>
      <c r="E577" s="124"/>
      <c r="F577" s="124"/>
      <c r="G577" s="258"/>
      <c r="H577" s="363"/>
      <c r="I577" s="148"/>
      <c r="J577" s="296"/>
      <c r="K577" s="148"/>
    </row>
    <row r="578" spans="1:11" ht="15">
      <c r="A578" s="123"/>
      <c r="B578" s="124"/>
      <c r="C578" s="121" t="s">
        <v>6</v>
      </c>
      <c r="D578" s="122" t="s">
        <v>171</v>
      </c>
      <c r="E578" s="127"/>
      <c r="F578" s="127"/>
      <c r="G578" s="321">
        <f>SUM(G579+G580+G581+G582)</f>
        <v>34920</v>
      </c>
      <c r="H578" s="360">
        <f>SUM(H579:H582)</f>
        <v>41488</v>
      </c>
      <c r="I578" s="150">
        <f>SUM(I579:I582)</f>
        <v>25203</v>
      </c>
      <c r="J578" s="295">
        <f>I578/H578*100</f>
        <v>60.74768607790204</v>
      </c>
      <c r="K578" s="150">
        <f>SUM(K579:K582)</f>
        <v>36362</v>
      </c>
    </row>
    <row r="579" spans="1:11" ht="15">
      <c r="A579" s="123"/>
      <c r="B579" s="124"/>
      <c r="C579" s="124"/>
      <c r="D579" s="128" t="s">
        <v>119</v>
      </c>
      <c r="E579" s="126" t="s">
        <v>300</v>
      </c>
      <c r="F579" s="126"/>
      <c r="G579" s="258">
        <v>21055</v>
      </c>
      <c r="H579" s="361">
        <v>21846</v>
      </c>
      <c r="I579" s="137">
        <v>13757</v>
      </c>
      <c r="J579" s="296">
        <f aca="true" t="shared" si="21" ref="J579:J586">I579/H579*100</f>
        <v>62.97262656779273</v>
      </c>
      <c r="K579" s="137">
        <v>21846</v>
      </c>
    </row>
    <row r="580" spans="1:11" ht="15">
      <c r="A580" s="123"/>
      <c r="B580" s="124"/>
      <c r="C580" s="124"/>
      <c r="D580" s="128" t="s">
        <v>10</v>
      </c>
      <c r="E580" s="127" t="s">
        <v>191</v>
      </c>
      <c r="F580" s="126"/>
      <c r="G580" s="258">
        <v>6912</v>
      </c>
      <c r="H580" s="361">
        <v>7133</v>
      </c>
      <c r="I580" s="137">
        <v>4327</v>
      </c>
      <c r="J580" s="296">
        <f t="shared" si="21"/>
        <v>60.66171316416656</v>
      </c>
      <c r="K580" s="137">
        <v>7133</v>
      </c>
    </row>
    <row r="581" spans="1:11" ht="15">
      <c r="A581" s="123"/>
      <c r="B581" s="124"/>
      <c r="C581" s="124"/>
      <c r="D581" s="128" t="s">
        <v>12</v>
      </c>
      <c r="E581" s="127" t="s">
        <v>172</v>
      </c>
      <c r="F581" s="126"/>
      <c r="G581" s="258">
        <v>6953</v>
      </c>
      <c r="H581" s="361">
        <v>12403</v>
      </c>
      <c r="I581" s="137">
        <v>7013</v>
      </c>
      <c r="J581" s="296">
        <f t="shared" si="21"/>
        <v>56.54277191002177</v>
      </c>
      <c r="K581" s="137">
        <v>7277</v>
      </c>
    </row>
    <row r="582" spans="1:11" ht="15">
      <c r="A582" s="123"/>
      <c r="B582" s="124"/>
      <c r="C582" s="124"/>
      <c r="D582" s="128" t="s">
        <v>233</v>
      </c>
      <c r="E582" s="183" t="s">
        <v>386</v>
      </c>
      <c r="F582" s="126"/>
      <c r="G582" s="258"/>
      <c r="H582" s="361">
        <v>106</v>
      </c>
      <c r="I582" s="137">
        <v>106</v>
      </c>
      <c r="J582" s="296">
        <f t="shared" si="21"/>
        <v>100</v>
      </c>
      <c r="K582" s="137">
        <v>106</v>
      </c>
    </row>
    <row r="583" spans="1:11" ht="15">
      <c r="A583" s="123"/>
      <c r="B583" s="124"/>
      <c r="C583" s="124"/>
      <c r="D583" s="124"/>
      <c r="E583" s="124"/>
      <c r="F583" s="124"/>
      <c r="G583" s="258"/>
      <c r="H583" s="361"/>
      <c r="I583" s="137"/>
      <c r="J583" s="295"/>
      <c r="K583" s="137"/>
    </row>
    <row r="584" spans="1:11" ht="15">
      <c r="A584" s="119"/>
      <c r="B584" s="120"/>
      <c r="C584" s="121" t="s">
        <v>16</v>
      </c>
      <c r="D584" s="122" t="s">
        <v>173</v>
      </c>
      <c r="E584" s="122"/>
      <c r="F584" s="122"/>
      <c r="G584" s="321">
        <f>SUM(G585)</f>
        <v>7956</v>
      </c>
      <c r="H584" s="360">
        <f>SUM(H585)</f>
        <v>5095</v>
      </c>
      <c r="I584" s="150">
        <f>SUM(I585)</f>
        <v>4895</v>
      </c>
      <c r="J584" s="295">
        <f t="shared" si="21"/>
        <v>96.07458292443573</v>
      </c>
      <c r="K584" s="150">
        <f>SUM(K585)</f>
        <v>8156</v>
      </c>
    </row>
    <row r="585" spans="1:11" ht="15">
      <c r="A585" s="123"/>
      <c r="B585" s="124"/>
      <c r="C585" s="124"/>
      <c r="D585" s="128" t="s">
        <v>174</v>
      </c>
      <c r="E585" s="126" t="s">
        <v>175</v>
      </c>
      <c r="F585" s="126"/>
      <c r="G585" s="258">
        <v>7956</v>
      </c>
      <c r="H585" s="361">
        <f>SUM(H586:H587)</f>
        <v>5095</v>
      </c>
      <c r="I585" s="137">
        <v>4895</v>
      </c>
      <c r="J585" s="296">
        <f t="shared" si="21"/>
        <v>96.07458292443573</v>
      </c>
      <c r="K585" s="137">
        <v>8156</v>
      </c>
    </row>
    <row r="586" spans="1:11" ht="15">
      <c r="A586" s="123"/>
      <c r="B586" s="124"/>
      <c r="C586" s="124"/>
      <c r="D586" s="128"/>
      <c r="E586" s="159" t="s">
        <v>161</v>
      </c>
      <c r="F586" s="293" t="s">
        <v>464</v>
      </c>
      <c r="G586" s="258"/>
      <c r="H586" s="361">
        <v>200</v>
      </c>
      <c r="I586" s="137"/>
      <c r="J586" s="296">
        <f t="shared" si="21"/>
        <v>0</v>
      </c>
      <c r="K586" s="137"/>
    </row>
    <row r="587" spans="1:11" ht="15">
      <c r="A587" s="123"/>
      <c r="B587" s="124"/>
      <c r="C587" s="124"/>
      <c r="D587" s="128"/>
      <c r="E587" s="159" t="s">
        <v>161</v>
      </c>
      <c r="F587" s="293" t="s">
        <v>484</v>
      </c>
      <c r="G587" s="258"/>
      <c r="H587" s="361">
        <v>4895</v>
      </c>
      <c r="I587" s="137">
        <v>3443</v>
      </c>
      <c r="J587" s="296">
        <v>0</v>
      </c>
      <c r="K587" s="137"/>
    </row>
    <row r="588" spans="1:11" ht="15">
      <c r="A588" s="123"/>
      <c r="B588" s="124"/>
      <c r="C588" s="124"/>
      <c r="D588" s="124"/>
      <c r="E588" s="124"/>
      <c r="F588" s="124"/>
      <c r="G588" s="258"/>
      <c r="H588" s="363"/>
      <c r="I588" s="148"/>
      <c r="J588" s="296"/>
      <c r="K588" s="148"/>
    </row>
    <row r="589" spans="1:11" ht="15">
      <c r="A589" s="170"/>
      <c r="B589" s="171" t="s">
        <v>393</v>
      </c>
      <c r="C589" s="172"/>
      <c r="D589" s="172"/>
      <c r="E589" s="172"/>
      <c r="F589" s="172"/>
      <c r="G589" s="323">
        <f>SUM(G591)</f>
        <v>22977</v>
      </c>
      <c r="H589" s="374">
        <f>SUM(H591)</f>
        <v>13160</v>
      </c>
      <c r="I589" s="273">
        <f>SUM(I591)</f>
        <v>7917</v>
      </c>
      <c r="J589" s="304">
        <f>I589/H589*100</f>
        <v>60.15957446808511</v>
      </c>
      <c r="K589" s="273">
        <f>SUM(K591)</f>
        <v>12970</v>
      </c>
    </row>
    <row r="590" spans="1:11" ht="15">
      <c r="A590" s="123"/>
      <c r="B590" s="124"/>
      <c r="C590" s="124"/>
      <c r="D590" s="124"/>
      <c r="E590" s="124"/>
      <c r="F590" s="124"/>
      <c r="G590" s="258"/>
      <c r="H590" s="363"/>
      <c r="I590" s="148"/>
      <c r="J590" s="296"/>
      <c r="K590" s="148"/>
    </row>
    <row r="591" spans="1:11" ht="15">
      <c r="A591" s="123"/>
      <c r="B591" s="124"/>
      <c r="C591" s="121" t="s">
        <v>6</v>
      </c>
      <c r="D591" s="122" t="s">
        <v>171</v>
      </c>
      <c r="E591" s="127"/>
      <c r="F591" s="127"/>
      <c r="G591" s="321">
        <f>SUM(G592+G593+G594+G595)</f>
        <v>22977</v>
      </c>
      <c r="H591" s="360">
        <f>SUM(H592:H595)</f>
        <v>13160</v>
      </c>
      <c r="I591" s="150">
        <f>SUM(I592:I595)</f>
        <v>7917</v>
      </c>
      <c r="J591" s="295">
        <f>I591/H591*100</f>
        <v>60.15957446808511</v>
      </c>
      <c r="K591" s="150">
        <f>SUM(K592:K595)</f>
        <v>12970</v>
      </c>
    </row>
    <row r="592" spans="1:11" ht="15">
      <c r="A592" s="123"/>
      <c r="B592" s="124"/>
      <c r="C592" s="124"/>
      <c r="D592" s="128" t="s">
        <v>119</v>
      </c>
      <c r="E592" s="126" t="s">
        <v>300</v>
      </c>
      <c r="F592" s="126"/>
      <c r="G592" s="258">
        <v>16717</v>
      </c>
      <c r="H592" s="361">
        <v>8117</v>
      </c>
      <c r="I592" s="137">
        <v>4614</v>
      </c>
      <c r="J592" s="296">
        <f>I592/H592*100</f>
        <v>56.84366145127511</v>
      </c>
      <c r="K592" s="137">
        <v>8117</v>
      </c>
    </row>
    <row r="593" spans="1:11" ht="15">
      <c r="A593" s="123"/>
      <c r="B593" s="124"/>
      <c r="C593" s="124"/>
      <c r="D593" s="128" t="s">
        <v>10</v>
      </c>
      <c r="E593" s="127" t="s">
        <v>191</v>
      </c>
      <c r="F593" s="126"/>
      <c r="G593" s="258">
        <v>5370</v>
      </c>
      <c r="H593" s="361">
        <v>2618</v>
      </c>
      <c r="I593" s="137">
        <v>1535</v>
      </c>
      <c r="J593" s="296">
        <f>I593/H593*100</f>
        <v>58.632543926661576</v>
      </c>
      <c r="K593" s="137">
        <v>2618</v>
      </c>
    </row>
    <row r="594" spans="1:11" ht="15">
      <c r="A594" s="123"/>
      <c r="B594" s="124"/>
      <c r="C594" s="124"/>
      <c r="D594" s="128" t="s">
        <v>12</v>
      </c>
      <c r="E594" s="127" t="s">
        <v>172</v>
      </c>
      <c r="F594" s="126"/>
      <c r="G594" s="258">
        <v>890</v>
      </c>
      <c r="H594" s="361">
        <v>890</v>
      </c>
      <c r="I594" s="137">
        <v>233</v>
      </c>
      <c r="J594" s="296">
        <f>I594/H594*100</f>
        <v>26.179775280898877</v>
      </c>
      <c r="K594" s="137">
        <v>700</v>
      </c>
    </row>
    <row r="595" spans="1:11" ht="15">
      <c r="A595" s="123"/>
      <c r="B595" s="124"/>
      <c r="C595" s="124"/>
      <c r="D595" s="128" t="s">
        <v>233</v>
      </c>
      <c r="E595" s="183" t="s">
        <v>386</v>
      </c>
      <c r="F595" s="126"/>
      <c r="G595" s="258"/>
      <c r="H595" s="361">
        <v>1535</v>
      </c>
      <c r="I595" s="137">
        <v>1535</v>
      </c>
      <c r="J595" s="296">
        <f>I595/H595*100</f>
        <v>100</v>
      </c>
      <c r="K595" s="137">
        <v>1535</v>
      </c>
    </row>
    <row r="596" spans="1:11" ht="15">
      <c r="A596" s="123"/>
      <c r="B596" s="124"/>
      <c r="C596" s="124"/>
      <c r="D596" s="124"/>
      <c r="E596" s="124"/>
      <c r="F596" s="124"/>
      <c r="G596" s="258"/>
      <c r="H596" s="363"/>
      <c r="I596" s="148"/>
      <c r="J596" s="296"/>
      <c r="K596" s="148"/>
    </row>
    <row r="597" spans="1:11" ht="15">
      <c r="A597" s="170"/>
      <c r="B597" s="171" t="s">
        <v>157</v>
      </c>
      <c r="C597" s="172"/>
      <c r="D597" s="172"/>
      <c r="E597" s="172"/>
      <c r="F597" s="172"/>
      <c r="G597" s="323">
        <f>SUM(G599)</f>
        <v>7391</v>
      </c>
      <c r="H597" s="374">
        <f>SUM(H599)</f>
        <v>9819</v>
      </c>
      <c r="I597" s="273">
        <f>SUM(I599)</f>
        <v>5411</v>
      </c>
      <c r="J597" s="304">
        <f>I597/H597*100</f>
        <v>55.10744474997454</v>
      </c>
      <c r="K597" s="273">
        <f>SUM(K599)</f>
        <v>9762</v>
      </c>
    </row>
    <row r="598" spans="1:11" ht="15">
      <c r="A598" s="123"/>
      <c r="B598" s="124"/>
      <c r="C598" s="124"/>
      <c r="D598" s="124"/>
      <c r="E598" s="124"/>
      <c r="F598" s="124"/>
      <c r="G598" s="258"/>
      <c r="H598" s="363"/>
      <c r="I598" s="148"/>
      <c r="J598" s="296"/>
      <c r="K598" s="148"/>
    </row>
    <row r="599" spans="1:11" ht="15">
      <c r="A599" s="123"/>
      <c r="B599" s="124"/>
      <c r="C599" s="121" t="s">
        <v>6</v>
      </c>
      <c r="D599" s="122" t="s">
        <v>171</v>
      </c>
      <c r="E599" s="127"/>
      <c r="F599" s="127"/>
      <c r="G599" s="321">
        <f>SUM(G600:G602)</f>
        <v>7391</v>
      </c>
      <c r="H599" s="360">
        <f>SUM(H600:H603)</f>
        <v>9819</v>
      </c>
      <c r="I599" s="150">
        <f>SUM(I600:I603)</f>
        <v>5411</v>
      </c>
      <c r="J599" s="295">
        <f>I599/H599*100</f>
        <v>55.10744474997454</v>
      </c>
      <c r="K599" s="150">
        <f>SUM(K600:K603)</f>
        <v>9762</v>
      </c>
    </row>
    <row r="600" spans="1:11" ht="15">
      <c r="A600" s="123"/>
      <c r="B600" s="124"/>
      <c r="C600" s="124"/>
      <c r="D600" s="128" t="s">
        <v>119</v>
      </c>
      <c r="E600" s="126" t="s">
        <v>300</v>
      </c>
      <c r="F600" s="126"/>
      <c r="G600" s="258">
        <v>5200</v>
      </c>
      <c r="H600" s="361">
        <v>5811</v>
      </c>
      <c r="I600" s="137">
        <v>2741</v>
      </c>
      <c r="J600" s="296">
        <f>I600/H600*100</f>
        <v>47.169161934262604</v>
      </c>
      <c r="K600" s="137">
        <v>5811</v>
      </c>
    </row>
    <row r="601" spans="1:11" ht="15">
      <c r="A601" s="123"/>
      <c r="B601" s="124"/>
      <c r="C601" s="124"/>
      <c r="D601" s="128" t="s">
        <v>10</v>
      </c>
      <c r="E601" s="127" t="s">
        <v>191</v>
      </c>
      <c r="F601" s="126"/>
      <c r="G601" s="258">
        <v>1834</v>
      </c>
      <c r="H601" s="361">
        <v>2030</v>
      </c>
      <c r="I601" s="137">
        <v>964</v>
      </c>
      <c r="J601" s="296">
        <f>I601/H601*100</f>
        <v>47.48768472906404</v>
      </c>
      <c r="K601" s="137">
        <v>2030</v>
      </c>
    </row>
    <row r="602" spans="1:11" ht="15">
      <c r="A602" s="123"/>
      <c r="B602" s="124"/>
      <c r="C602" s="124"/>
      <c r="D602" s="128" t="s">
        <v>12</v>
      </c>
      <c r="E602" s="127" t="s">
        <v>172</v>
      </c>
      <c r="F602" s="126"/>
      <c r="G602" s="258">
        <v>357</v>
      </c>
      <c r="H602" s="361">
        <v>357</v>
      </c>
      <c r="I602" s="137">
        <v>85</v>
      </c>
      <c r="J602" s="296">
        <f>I602/H602*100</f>
        <v>23.809523809523807</v>
      </c>
      <c r="K602" s="137">
        <v>300</v>
      </c>
    </row>
    <row r="603" spans="1:11" ht="15">
      <c r="A603" s="123"/>
      <c r="B603" s="124"/>
      <c r="C603" s="124"/>
      <c r="D603" s="128" t="s">
        <v>233</v>
      </c>
      <c r="E603" s="203" t="s">
        <v>386</v>
      </c>
      <c r="F603" s="126"/>
      <c r="G603" s="258"/>
      <c r="H603" s="361">
        <v>1621</v>
      </c>
      <c r="I603" s="137">
        <v>1621</v>
      </c>
      <c r="J603" s="296">
        <f>I603/H603*100</f>
        <v>100</v>
      </c>
      <c r="K603" s="137">
        <v>1621</v>
      </c>
    </row>
    <row r="604" spans="1:11" ht="15.75" thickBot="1">
      <c r="A604" s="140"/>
      <c r="B604" s="141"/>
      <c r="C604" s="141"/>
      <c r="D604" s="163"/>
      <c r="E604" s="212"/>
      <c r="F604" s="141"/>
      <c r="G604" s="262"/>
      <c r="H604" s="368"/>
      <c r="I604" s="160"/>
      <c r="J604" s="300"/>
      <c r="K604" s="160"/>
    </row>
    <row r="605" spans="1:11" ht="15">
      <c r="A605" s="210"/>
      <c r="B605" s="206" t="s">
        <v>150</v>
      </c>
      <c r="C605" s="211"/>
      <c r="D605" s="213"/>
      <c r="E605" s="211"/>
      <c r="F605" s="211"/>
      <c r="G605" s="325">
        <f>SUM(G607+G613)</f>
        <v>132465</v>
      </c>
      <c r="H605" s="383">
        <f>SUM(H607,H613)</f>
        <v>146147</v>
      </c>
      <c r="I605" s="277">
        <f>SUM(I607,I613)</f>
        <v>100699</v>
      </c>
      <c r="J605" s="309">
        <f>I605/H605*100</f>
        <v>68.90254332966124</v>
      </c>
      <c r="K605" s="277">
        <f>SUM(K607,K613)</f>
        <v>146147</v>
      </c>
    </row>
    <row r="606" spans="1:11" ht="15">
      <c r="A606" s="123"/>
      <c r="B606" s="124"/>
      <c r="C606" s="124"/>
      <c r="D606" s="128"/>
      <c r="E606" s="192"/>
      <c r="F606" s="124"/>
      <c r="G606" s="260"/>
      <c r="H606" s="363"/>
      <c r="I606" s="148"/>
      <c r="J606" s="296"/>
      <c r="K606" s="148"/>
    </row>
    <row r="607" spans="1:11" ht="15">
      <c r="A607" s="123"/>
      <c r="B607" s="124"/>
      <c r="C607" s="120" t="s">
        <v>6</v>
      </c>
      <c r="D607" s="122" t="s">
        <v>171</v>
      </c>
      <c r="E607" s="183"/>
      <c r="F607" s="127"/>
      <c r="G607" s="321">
        <f>SUM(G608+G609+G610)</f>
        <v>131715</v>
      </c>
      <c r="H607" s="360">
        <f>SUM(H608:H611)</f>
        <v>145397</v>
      </c>
      <c r="I607" s="150">
        <f>SUM(I608:I611)</f>
        <v>100149</v>
      </c>
      <c r="J607" s="295">
        <f>I607/H607*100</f>
        <v>68.87968802657551</v>
      </c>
      <c r="K607" s="150">
        <f>SUM(K608:K611)</f>
        <v>145397</v>
      </c>
    </row>
    <row r="608" spans="1:11" ht="15">
      <c r="A608" s="123"/>
      <c r="B608" s="124"/>
      <c r="C608" s="124"/>
      <c r="D608" s="128" t="s">
        <v>119</v>
      </c>
      <c r="E608" s="126" t="s">
        <v>300</v>
      </c>
      <c r="F608" s="126"/>
      <c r="G608" s="260">
        <v>27396</v>
      </c>
      <c r="H608" s="361">
        <v>29059</v>
      </c>
      <c r="I608" s="137">
        <v>21007</v>
      </c>
      <c r="J608" s="296">
        <f aca="true" t="shared" si="22" ref="J608:J615">I608/H608*100</f>
        <v>72.29085653325991</v>
      </c>
      <c r="K608" s="137">
        <v>29059</v>
      </c>
    </row>
    <row r="609" spans="1:11" ht="15">
      <c r="A609" s="123"/>
      <c r="B609" s="124"/>
      <c r="C609" s="124"/>
      <c r="D609" s="128" t="s">
        <v>10</v>
      </c>
      <c r="E609" s="127" t="s">
        <v>191</v>
      </c>
      <c r="F609" s="126"/>
      <c r="G609" s="260">
        <v>8657</v>
      </c>
      <c r="H609" s="361">
        <v>9074</v>
      </c>
      <c r="I609" s="137">
        <v>6496</v>
      </c>
      <c r="J609" s="296">
        <f t="shared" si="22"/>
        <v>71.5891558298435</v>
      </c>
      <c r="K609" s="137">
        <v>9074</v>
      </c>
    </row>
    <row r="610" spans="1:11" ht="15">
      <c r="A610" s="123"/>
      <c r="B610" s="124"/>
      <c r="C610" s="124"/>
      <c r="D610" s="173" t="s">
        <v>12</v>
      </c>
      <c r="E610" s="127" t="s">
        <v>172</v>
      </c>
      <c r="F610" s="126"/>
      <c r="G610" s="260">
        <v>95662</v>
      </c>
      <c r="H610" s="361">
        <v>99810</v>
      </c>
      <c r="I610" s="137">
        <v>65192</v>
      </c>
      <c r="J610" s="296">
        <f t="shared" si="22"/>
        <v>65.31610059112313</v>
      </c>
      <c r="K610" s="137">
        <v>99810</v>
      </c>
    </row>
    <row r="611" spans="1:11" ht="15">
      <c r="A611" s="123"/>
      <c r="B611" s="124"/>
      <c r="C611" s="124"/>
      <c r="D611" s="128" t="s">
        <v>233</v>
      </c>
      <c r="E611" s="203" t="s">
        <v>386</v>
      </c>
      <c r="F611" s="126"/>
      <c r="G611" s="260"/>
      <c r="H611" s="361">
        <v>7454</v>
      </c>
      <c r="I611" s="137">
        <v>7454</v>
      </c>
      <c r="J611" s="296">
        <f t="shared" si="22"/>
        <v>100</v>
      </c>
      <c r="K611" s="137">
        <v>7454</v>
      </c>
    </row>
    <row r="612" spans="1:11" ht="15">
      <c r="A612" s="123"/>
      <c r="B612" s="124"/>
      <c r="C612" s="124"/>
      <c r="D612" s="173"/>
      <c r="E612" s="192"/>
      <c r="F612" s="124"/>
      <c r="G612" s="260"/>
      <c r="H612" s="361"/>
      <c r="I612" s="137"/>
      <c r="J612" s="295"/>
      <c r="K612" s="137"/>
    </row>
    <row r="613" spans="1:11" ht="15">
      <c r="A613" s="123"/>
      <c r="B613" s="124"/>
      <c r="C613" s="120" t="s">
        <v>16</v>
      </c>
      <c r="D613" s="122" t="s">
        <v>173</v>
      </c>
      <c r="E613" s="183"/>
      <c r="F613" s="127"/>
      <c r="G613" s="326">
        <f aca="true" t="shared" si="23" ref="G613:K614">SUM(G614)</f>
        <v>750</v>
      </c>
      <c r="H613" s="360">
        <f t="shared" si="23"/>
        <v>750</v>
      </c>
      <c r="I613" s="150">
        <f t="shared" si="23"/>
        <v>550</v>
      </c>
      <c r="J613" s="295">
        <f t="shared" si="22"/>
        <v>73.33333333333333</v>
      </c>
      <c r="K613" s="150">
        <f t="shared" si="23"/>
        <v>750</v>
      </c>
    </row>
    <row r="614" spans="1:11" ht="15">
      <c r="A614" s="123"/>
      <c r="B614" s="124"/>
      <c r="C614" s="124"/>
      <c r="D614" s="173" t="s">
        <v>174</v>
      </c>
      <c r="E614" s="203" t="s">
        <v>175</v>
      </c>
      <c r="F614" s="126"/>
      <c r="G614" s="327">
        <f t="shared" si="23"/>
        <v>750</v>
      </c>
      <c r="H614" s="365">
        <f t="shared" si="23"/>
        <v>750</v>
      </c>
      <c r="I614" s="137">
        <f>SUM(I615)</f>
        <v>550</v>
      </c>
      <c r="J614" s="296">
        <f t="shared" si="22"/>
        <v>73.33333333333333</v>
      </c>
      <c r="K614" s="137">
        <f t="shared" si="23"/>
        <v>750</v>
      </c>
    </row>
    <row r="615" spans="1:11" ht="15">
      <c r="A615" s="123"/>
      <c r="B615" s="124"/>
      <c r="C615" s="124"/>
      <c r="D615" s="128"/>
      <c r="E615" s="214" t="s">
        <v>161</v>
      </c>
      <c r="F615" s="126" t="s">
        <v>508</v>
      </c>
      <c r="G615" s="322">
        <v>750</v>
      </c>
      <c r="H615" s="365">
        <v>750</v>
      </c>
      <c r="I615" s="137">
        <v>550</v>
      </c>
      <c r="J615" s="296">
        <f t="shared" si="22"/>
        <v>73.33333333333333</v>
      </c>
      <c r="K615" s="137">
        <v>750</v>
      </c>
    </row>
    <row r="616" spans="1:11" ht="15">
      <c r="A616" s="123"/>
      <c r="B616" s="124"/>
      <c r="C616" s="124"/>
      <c r="D616" s="124"/>
      <c r="E616" s="124"/>
      <c r="F616" s="124"/>
      <c r="G616" s="260"/>
      <c r="H616" s="363"/>
      <c r="I616" s="148"/>
      <c r="J616" s="296"/>
      <c r="K616" s="148"/>
    </row>
    <row r="617" spans="1:11" ht="15">
      <c r="A617" s="170"/>
      <c r="B617" s="171" t="s">
        <v>151</v>
      </c>
      <c r="C617" s="172"/>
      <c r="D617" s="172"/>
      <c r="E617" s="172"/>
      <c r="F617" s="172"/>
      <c r="G617" s="328">
        <f>SUM(G619+G625)</f>
        <v>28445</v>
      </c>
      <c r="H617" s="384">
        <f>SUM(H619,H625)</f>
        <v>34090</v>
      </c>
      <c r="I617" s="278">
        <f>SUM(I619,I625)</f>
        <v>23362</v>
      </c>
      <c r="J617" s="310">
        <f>I617/H617*100</f>
        <v>68.5303608096216</v>
      </c>
      <c r="K617" s="278">
        <f>SUM(K619,K625)</f>
        <v>33775</v>
      </c>
    </row>
    <row r="618" spans="1:11" ht="15">
      <c r="A618" s="123"/>
      <c r="B618" s="124"/>
      <c r="C618" s="124"/>
      <c r="D618" s="124"/>
      <c r="E618" s="124"/>
      <c r="F618" s="124"/>
      <c r="G618" s="258"/>
      <c r="H618" s="363"/>
      <c r="I618" s="148"/>
      <c r="J618" s="296"/>
      <c r="K618" s="148"/>
    </row>
    <row r="619" spans="1:11" ht="15">
      <c r="A619" s="123"/>
      <c r="B619" s="124"/>
      <c r="C619" s="121" t="s">
        <v>6</v>
      </c>
      <c r="D619" s="122" t="s">
        <v>171</v>
      </c>
      <c r="E619" s="127"/>
      <c r="F619" s="127"/>
      <c r="G619" s="321">
        <f>SUM(G620+G621+G622+G623)</f>
        <v>28445</v>
      </c>
      <c r="H619" s="360">
        <f>SUM(H620:H623)</f>
        <v>33754</v>
      </c>
      <c r="I619" s="150">
        <f>SUM(I620:I623)</f>
        <v>23030</v>
      </c>
      <c r="J619" s="295">
        <f>I619/H619*100</f>
        <v>68.22895064288676</v>
      </c>
      <c r="K619" s="150">
        <f>SUM(K620:K623)</f>
        <v>33559</v>
      </c>
    </row>
    <row r="620" spans="1:11" ht="15">
      <c r="A620" s="123"/>
      <c r="B620" s="124"/>
      <c r="C620" s="124"/>
      <c r="D620" s="128" t="s">
        <v>119</v>
      </c>
      <c r="E620" s="126" t="s">
        <v>300</v>
      </c>
      <c r="F620" s="126"/>
      <c r="G620" s="258">
        <v>17650</v>
      </c>
      <c r="H620" s="361">
        <v>19445</v>
      </c>
      <c r="I620" s="137">
        <v>13805</v>
      </c>
      <c r="J620" s="296">
        <f aca="true" t="shared" si="24" ref="J620:J626">I620/H620*100</f>
        <v>70.99511442530213</v>
      </c>
      <c r="K620" s="137">
        <v>19445</v>
      </c>
    </row>
    <row r="621" spans="1:11" ht="15">
      <c r="A621" s="123"/>
      <c r="B621" s="124"/>
      <c r="C621" s="124"/>
      <c r="D621" s="128" t="s">
        <v>10</v>
      </c>
      <c r="E621" s="127" t="s">
        <v>191</v>
      </c>
      <c r="F621" s="126"/>
      <c r="G621" s="258">
        <v>5740</v>
      </c>
      <c r="H621" s="361">
        <v>6304</v>
      </c>
      <c r="I621" s="137">
        <v>4716</v>
      </c>
      <c r="J621" s="296">
        <f t="shared" si="24"/>
        <v>74.80964467005076</v>
      </c>
      <c r="K621" s="137">
        <v>6304</v>
      </c>
    </row>
    <row r="622" spans="1:11" ht="15">
      <c r="A622" s="123"/>
      <c r="B622" s="124"/>
      <c r="C622" s="124"/>
      <c r="D622" s="128" t="s">
        <v>12</v>
      </c>
      <c r="E622" s="127" t="s">
        <v>172</v>
      </c>
      <c r="F622" s="126"/>
      <c r="G622" s="258">
        <v>5055</v>
      </c>
      <c r="H622" s="361">
        <v>7194</v>
      </c>
      <c r="I622" s="137">
        <v>3713</v>
      </c>
      <c r="J622" s="296">
        <f t="shared" si="24"/>
        <v>51.61245482346399</v>
      </c>
      <c r="K622" s="137">
        <v>6999</v>
      </c>
    </row>
    <row r="623" spans="1:11" ht="15">
      <c r="A623" s="123"/>
      <c r="B623" s="124"/>
      <c r="C623" s="124"/>
      <c r="D623" s="128" t="s">
        <v>233</v>
      </c>
      <c r="E623" s="203" t="s">
        <v>386</v>
      </c>
      <c r="F623" s="126"/>
      <c r="G623" s="258"/>
      <c r="H623" s="361">
        <v>811</v>
      </c>
      <c r="I623" s="137">
        <v>796</v>
      </c>
      <c r="J623" s="296">
        <f t="shared" si="24"/>
        <v>98.15043156596795</v>
      </c>
      <c r="K623" s="137">
        <v>811</v>
      </c>
    </row>
    <row r="624" spans="1:11" ht="15">
      <c r="A624" s="123"/>
      <c r="B624" s="124"/>
      <c r="C624" s="124"/>
      <c r="D624" s="128"/>
      <c r="E624" s="192"/>
      <c r="F624" s="124"/>
      <c r="G624" s="258"/>
      <c r="H624" s="361"/>
      <c r="I624" s="137"/>
      <c r="J624" s="295"/>
      <c r="K624" s="137"/>
    </row>
    <row r="625" spans="1:11" ht="15">
      <c r="A625" s="119"/>
      <c r="B625" s="120"/>
      <c r="C625" s="121" t="s">
        <v>16</v>
      </c>
      <c r="D625" s="122" t="s">
        <v>173</v>
      </c>
      <c r="E625" s="122"/>
      <c r="F625" s="122"/>
      <c r="G625" s="321">
        <f>SUM(G626)</f>
        <v>0</v>
      </c>
      <c r="H625" s="360">
        <f>SUM(H626)</f>
        <v>336</v>
      </c>
      <c r="I625" s="150">
        <f>SUM(I626)</f>
        <v>332</v>
      </c>
      <c r="J625" s="295">
        <f t="shared" si="24"/>
        <v>98.80952380952381</v>
      </c>
      <c r="K625" s="150">
        <f>SUM(K626)</f>
        <v>216</v>
      </c>
    </row>
    <row r="626" spans="1:11" ht="15">
      <c r="A626" s="123"/>
      <c r="B626" s="124"/>
      <c r="C626" s="124"/>
      <c r="D626" s="128" t="s">
        <v>18</v>
      </c>
      <c r="E626" s="126" t="s">
        <v>175</v>
      </c>
      <c r="F626" s="126"/>
      <c r="G626" s="258">
        <v>0</v>
      </c>
      <c r="H626" s="361">
        <f>SUM(H627:H628)</f>
        <v>336</v>
      </c>
      <c r="I626" s="137">
        <v>332</v>
      </c>
      <c r="J626" s="296">
        <f t="shared" si="24"/>
        <v>98.80952380952381</v>
      </c>
      <c r="K626" s="137">
        <v>216</v>
      </c>
    </row>
    <row r="627" spans="1:11" ht="15">
      <c r="A627" s="123"/>
      <c r="B627" s="124"/>
      <c r="C627" s="124"/>
      <c r="D627" s="128"/>
      <c r="E627" s="214" t="s">
        <v>161</v>
      </c>
      <c r="F627" s="126" t="s">
        <v>495</v>
      </c>
      <c r="G627" s="260"/>
      <c r="H627" s="380">
        <v>120</v>
      </c>
      <c r="I627" s="138">
        <v>140</v>
      </c>
      <c r="J627" s="296">
        <v>0</v>
      </c>
      <c r="K627" s="138"/>
    </row>
    <row r="628" spans="1:11" ht="15">
      <c r="A628" s="123"/>
      <c r="B628" s="124"/>
      <c r="C628" s="124"/>
      <c r="D628" s="128"/>
      <c r="E628" s="214" t="s">
        <v>161</v>
      </c>
      <c r="F628" s="293" t="s">
        <v>468</v>
      </c>
      <c r="G628" s="260"/>
      <c r="H628" s="380">
        <v>216</v>
      </c>
      <c r="I628" s="138"/>
      <c r="J628" s="297"/>
      <c r="K628" s="138"/>
    </row>
    <row r="629" spans="1:11" ht="15.75" thickBot="1">
      <c r="A629" s="140"/>
      <c r="B629" s="141"/>
      <c r="C629" s="141"/>
      <c r="D629" s="163"/>
      <c r="E629" s="141"/>
      <c r="F629" s="141"/>
      <c r="G629" s="262"/>
      <c r="H629" s="368"/>
      <c r="I629" s="160"/>
      <c r="J629" s="300"/>
      <c r="K629" s="160"/>
    </row>
    <row r="630" spans="1:11" ht="15">
      <c r="A630" s="210"/>
      <c r="B630" s="206" t="s">
        <v>394</v>
      </c>
      <c r="C630" s="211"/>
      <c r="D630" s="211"/>
      <c r="E630" s="211"/>
      <c r="F630" s="211"/>
      <c r="G630" s="325">
        <f>SUM(G632)</f>
        <v>5793</v>
      </c>
      <c r="H630" s="382">
        <f>SUM(H632)</f>
        <v>6103</v>
      </c>
      <c r="I630" s="276">
        <f>SUM(I632)</f>
        <v>4440</v>
      </c>
      <c r="J630" s="308">
        <f>I630/H630*100</f>
        <v>72.75110601343602</v>
      </c>
      <c r="K630" s="276">
        <f>SUM(K632)</f>
        <v>6103</v>
      </c>
    </row>
    <row r="631" spans="1:11" ht="15">
      <c r="A631" s="123"/>
      <c r="B631" s="124"/>
      <c r="C631" s="124"/>
      <c r="D631" s="124"/>
      <c r="E631" s="124"/>
      <c r="F631" s="124"/>
      <c r="G631" s="258"/>
      <c r="H631" s="363"/>
      <c r="I631" s="148"/>
      <c r="J631" s="296"/>
      <c r="K631" s="148"/>
    </row>
    <row r="632" spans="1:11" ht="15">
      <c r="A632" s="123"/>
      <c r="B632" s="124"/>
      <c r="C632" s="121" t="s">
        <v>6</v>
      </c>
      <c r="D632" s="122" t="s">
        <v>171</v>
      </c>
      <c r="E632" s="127"/>
      <c r="F632" s="127"/>
      <c r="G632" s="321">
        <f>SUM(G633+G634+G635+G636)</f>
        <v>5793</v>
      </c>
      <c r="H632" s="360">
        <f>SUM(H633:H635)</f>
        <v>6103</v>
      </c>
      <c r="I632" s="150">
        <f>SUM(I633:I635)</f>
        <v>4440</v>
      </c>
      <c r="J632" s="295">
        <f>I632/H632*100</f>
        <v>72.75110601343602</v>
      </c>
      <c r="K632" s="150">
        <f>SUM(K633:K635)</f>
        <v>6103</v>
      </c>
    </row>
    <row r="633" spans="1:11" ht="15">
      <c r="A633" s="123"/>
      <c r="B633" s="124"/>
      <c r="C633" s="124"/>
      <c r="D633" s="128" t="s">
        <v>119</v>
      </c>
      <c r="E633" s="126" t="s">
        <v>300</v>
      </c>
      <c r="F633" s="126"/>
      <c r="G633" s="258">
        <v>4020</v>
      </c>
      <c r="H633" s="361">
        <v>4290</v>
      </c>
      <c r="I633" s="137">
        <v>3166</v>
      </c>
      <c r="J633" s="296">
        <f>I633/H633*100</f>
        <v>73.7995337995338</v>
      </c>
      <c r="K633" s="137">
        <v>4290</v>
      </c>
    </row>
    <row r="634" spans="1:11" ht="15">
      <c r="A634" s="123"/>
      <c r="B634" s="124"/>
      <c r="C634" s="124"/>
      <c r="D634" s="128" t="s">
        <v>10</v>
      </c>
      <c r="E634" s="127" t="s">
        <v>191</v>
      </c>
      <c r="F634" s="126"/>
      <c r="G634" s="258">
        <v>1311</v>
      </c>
      <c r="H634" s="361">
        <v>1351</v>
      </c>
      <c r="I634" s="137">
        <v>1026</v>
      </c>
      <c r="J634" s="296">
        <f>I634/H634*100</f>
        <v>75.94374537379719</v>
      </c>
      <c r="K634" s="137">
        <v>1351</v>
      </c>
    </row>
    <row r="635" spans="1:11" ht="15">
      <c r="A635" s="123"/>
      <c r="B635" s="124"/>
      <c r="C635" s="124"/>
      <c r="D635" s="128" t="s">
        <v>12</v>
      </c>
      <c r="E635" s="127" t="s">
        <v>172</v>
      </c>
      <c r="F635" s="126"/>
      <c r="G635" s="258">
        <v>462</v>
      </c>
      <c r="H635" s="361">
        <v>462</v>
      </c>
      <c r="I635" s="137">
        <v>248</v>
      </c>
      <c r="J635" s="296">
        <f>I635/H635*100</f>
        <v>53.67965367965368</v>
      </c>
      <c r="K635" s="137">
        <v>462</v>
      </c>
    </row>
    <row r="636" spans="1:11" ht="15">
      <c r="A636" s="123"/>
      <c r="B636" s="124"/>
      <c r="C636" s="124"/>
      <c r="D636" s="128" t="s">
        <v>233</v>
      </c>
      <c r="E636" s="203" t="s">
        <v>386</v>
      </c>
      <c r="F636" s="126"/>
      <c r="G636" s="258"/>
      <c r="H636" s="363"/>
      <c r="I636" s="148">
        <v>15</v>
      </c>
      <c r="J636" s="296">
        <v>0</v>
      </c>
      <c r="K636" s="148"/>
    </row>
    <row r="637" spans="1:11" ht="15">
      <c r="A637" s="123"/>
      <c r="B637" s="124"/>
      <c r="C637" s="124"/>
      <c r="D637" s="128"/>
      <c r="E637" s="124"/>
      <c r="F637" s="124"/>
      <c r="G637" s="258"/>
      <c r="H637" s="363"/>
      <c r="I637" s="148"/>
      <c r="J637" s="296"/>
      <c r="K637" s="148"/>
    </row>
    <row r="638" spans="1:11" ht="15">
      <c r="A638" s="170"/>
      <c r="B638" s="171" t="s">
        <v>153</v>
      </c>
      <c r="C638" s="172"/>
      <c r="D638" s="172"/>
      <c r="E638" s="172"/>
      <c r="F638" s="172"/>
      <c r="G638" s="268">
        <f>SUM(G640)</f>
        <v>0</v>
      </c>
      <c r="H638" s="385">
        <f>SUM(H640)</f>
        <v>587</v>
      </c>
      <c r="I638" s="273">
        <f>SUM(I640)</f>
        <v>587</v>
      </c>
      <c r="J638" s="304">
        <v>0</v>
      </c>
      <c r="K638" s="273">
        <f>SUM(K640)</f>
        <v>587</v>
      </c>
    </row>
    <row r="639" spans="1:11" ht="15">
      <c r="A639" s="123"/>
      <c r="B639" s="124"/>
      <c r="C639" s="124"/>
      <c r="D639" s="124"/>
      <c r="E639" s="124"/>
      <c r="F639" s="124"/>
      <c r="G639" s="258"/>
      <c r="H639" s="371"/>
      <c r="I639" s="147"/>
      <c r="J639" s="302"/>
      <c r="K639" s="147"/>
    </row>
    <row r="640" spans="1:11" ht="15">
      <c r="A640" s="123"/>
      <c r="B640" s="124"/>
      <c r="C640" s="121" t="s">
        <v>6</v>
      </c>
      <c r="D640" s="122" t="s">
        <v>171</v>
      </c>
      <c r="E640" s="127"/>
      <c r="F640" s="127"/>
      <c r="G640" s="259">
        <f>SUM(G641)</f>
        <v>0</v>
      </c>
      <c r="H640" s="375">
        <f>SUM(H641)</f>
        <v>587</v>
      </c>
      <c r="I640" s="274">
        <f>SUM(I641)</f>
        <v>587</v>
      </c>
      <c r="J640" s="295">
        <v>0</v>
      </c>
      <c r="K640" s="274">
        <f>SUM(K641)</f>
        <v>587</v>
      </c>
    </row>
    <row r="641" spans="1:11" ht="15">
      <c r="A641" s="123"/>
      <c r="B641" s="124"/>
      <c r="C641" s="124"/>
      <c r="D641" s="128" t="s">
        <v>12</v>
      </c>
      <c r="E641" s="126" t="s">
        <v>172</v>
      </c>
      <c r="F641" s="126"/>
      <c r="G641" s="258"/>
      <c r="H641" s="363">
        <v>587</v>
      </c>
      <c r="I641" s="148">
        <v>587</v>
      </c>
      <c r="J641" s="296">
        <v>0</v>
      </c>
      <c r="K641" s="148">
        <v>587</v>
      </c>
    </row>
    <row r="642" spans="1:11" ht="15" hidden="1">
      <c r="A642" s="123"/>
      <c r="B642" s="215" t="s">
        <v>395</v>
      </c>
      <c r="C642" s="124"/>
      <c r="D642" s="124"/>
      <c r="E642" s="124"/>
      <c r="F642" s="124"/>
      <c r="G642" s="258"/>
      <c r="H642" s="363"/>
      <c r="I642" s="148"/>
      <c r="J642" s="296"/>
      <c r="K642" s="148"/>
    </row>
    <row r="643" spans="1:11" ht="15" hidden="1">
      <c r="A643" s="123"/>
      <c r="B643" s="124"/>
      <c r="C643" s="124"/>
      <c r="D643" s="124"/>
      <c r="E643" s="124"/>
      <c r="F643" s="124"/>
      <c r="G643" s="258"/>
      <c r="H643" s="363"/>
      <c r="I643" s="148"/>
      <c r="J643" s="296"/>
      <c r="K643" s="148"/>
    </row>
    <row r="644" spans="1:11" ht="15" hidden="1">
      <c r="A644" s="123"/>
      <c r="B644" s="124"/>
      <c r="C644" s="121" t="s">
        <v>6</v>
      </c>
      <c r="D644" s="122" t="s">
        <v>171</v>
      </c>
      <c r="E644" s="127"/>
      <c r="F644" s="127"/>
      <c r="G644" s="258"/>
      <c r="H644" s="363"/>
      <c r="I644" s="148"/>
      <c r="J644" s="296"/>
      <c r="K644" s="148"/>
    </row>
    <row r="645" spans="1:11" ht="15" hidden="1">
      <c r="A645" s="123"/>
      <c r="B645" s="124"/>
      <c r="C645" s="124"/>
      <c r="D645" s="128" t="s">
        <v>119</v>
      </c>
      <c r="E645" s="126" t="s">
        <v>300</v>
      </c>
      <c r="F645" s="126"/>
      <c r="G645" s="258"/>
      <c r="H645" s="363"/>
      <c r="I645" s="148"/>
      <c r="J645" s="296"/>
      <c r="K645" s="148"/>
    </row>
    <row r="646" spans="1:11" ht="15" hidden="1">
      <c r="A646" s="123"/>
      <c r="B646" s="124"/>
      <c r="C646" s="124"/>
      <c r="D646" s="128" t="s">
        <v>10</v>
      </c>
      <c r="E646" s="126" t="s">
        <v>191</v>
      </c>
      <c r="F646" s="126"/>
      <c r="G646" s="258"/>
      <c r="H646" s="363"/>
      <c r="I646" s="148"/>
      <c r="J646" s="296"/>
      <c r="K646" s="148"/>
    </row>
    <row r="647" spans="1:11" ht="15" hidden="1">
      <c r="A647" s="123"/>
      <c r="B647" s="124"/>
      <c r="C647" s="124"/>
      <c r="D647" s="128" t="s">
        <v>12</v>
      </c>
      <c r="E647" s="126" t="s">
        <v>172</v>
      </c>
      <c r="F647" s="126"/>
      <c r="G647" s="258"/>
      <c r="H647" s="363"/>
      <c r="I647" s="148"/>
      <c r="J647" s="296"/>
      <c r="K647" s="148"/>
    </row>
    <row r="648" spans="1:11" ht="15.75" hidden="1" thickBot="1">
      <c r="A648" s="140"/>
      <c r="B648" s="141"/>
      <c r="C648" s="141"/>
      <c r="D648" s="141"/>
      <c r="E648" s="141"/>
      <c r="F648" s="141"/>
      <c r="G648" s="262"/>
      <c r="H648" s="368"/>
      <c r="I648" s="160"/>
      <c r="J648" s="300"/>
      <c r="K648" s="160"/>
    </row>
    <row r="649" spans="1:11" ht="15">
      <c r="A649" s="123"/>
      <c r="B649" s="124"/>
      <c r="C649" s="124"/>
      <c r="D649" s="124"/>
      <c r="E649" s="124"/>
      <c r="F649" s="124"/>
      <c r="G649" s="265"/>
      <c r="H649" s="371"/>
      <c r="I649" s="147"/>
      <c r="J649" s="302"/>
      <c r="K649" s="147"/>
    </row>
    <row r="650" spans="1:11" ht="15.75" thickBot="1">
      <c r="A650" s="140"/>
      <c r="B650" s="141"/>
      <c r="C650" s="141"/>
      <c r="D650" s="141"/>
      <c r="E650" s="141"/>
      <c r="F650" s="141"/>
      <c r="G650" s="262"/>
      <c r="H650" s="368"/>
      <c r="I650" s="160"/>
      <c r="J650" s="300"/>
      <c r="K650" s="160"/>
    </row>
    <row r="651" spans="1:11" ht="15">
      <c r="A651" s="210"/>
      <c r="B651" s="206" t="s">
        <v>440</v>
      </c>
      <c r="C651" s="211"/>
      <c r="D651" s="211"/>
      <c r="E651" s="211"/>
      <c r="F651" s="211"/>
      <c r="G651" s="325">
        <f>SUM(G653+G660)</f>
        <v>56415</v>
      </c>
      <c r="H651" s="382">
        <f>SUM(H653,H660)</f>
        <v>65575</v>
      </c>
      <c r="I651" s="276">
        <f>SUM(I653,I660)</f>
        <v>43907</v>
      </c>
      <c r="J651" s="308">
        <f>I651/H651*100</f>
        <v>66.95691955775828</v>
      </c>
      <c r="K651" s="276">
        <f>SUM(K653,K660)</f>
        <v>63992</v>
      </c>
    </row>
    <row r="652" spans="1:11" ht="15">
      <c r="A652" s="123"/>
      <c r="B652" s="124"/>
      <c r="C652" s="124"/>
      <c r="D652" s="124"/>
      <c r="E652" s="124"/>
      <c r="F652" s="124"/>
      <c r="G652" s="258"/>
      <c r="H652" s="363"/>
      <c r="I652" s="148"/>
      <c r="J652" s="296"/>
      <c r="K652" s="148"/>
    </row>
    <row r="653" spans="1:11" ht="15">
      <c r="A653" s="123"/>
      <c r="B653" s="124"/>
      <c r="C653" s="121" t="s">
        <v>6</v>
      </c>
      <c r="D653" s="122" t="s">
        <v>171</v>
      </c>
      <c r="E653" s="127"/>
      <c r="F653" s="127"/>
      <c r="G653" s="321">
        <f>SUM(G654+G655+G656+G657+G658)</f>
        <v>56415</v>
      </c>
      <c r="H653" s="360">
        <f>SUM(H654:H658)</f>
        <v>65269</v>
      </c>
      <c r="I653" s="150">
        <f>SUM(I654:I658)</f>
        <v>43772</v>
      </c>
      <c r="J653" s="295">
        <f aca="true" t="shared" si="25" ref="J653:J662">I653/H653*100</f>
        <v>67.06399669061882</v>
      </c>
      <c r="K653" s="150">
        <f>SUM(K654:K658)</f>
        <v>63792</v>
      </c>
    </row>
    <row r="654" spans="1:11" ht="15">
      <c r="A654" s="123"/>
      <c r="B654" s="124"/>
      <c r="C654" s="124"/>
      <c r="D654" s="128" t="s">
        <v>119</v>
      </c>
      <c r="E654" s="126" t="s">
        <v>300</v>
      </c>
      <c r="F654" s="126"/>
      <c r="G654" s="258">
        <v>37058</v>
      </c>
      <c r="H654" s="361">
        <v>39416</v>
      </c>
      <c r="I654" s="137">
        <v>27648</v>
      </c>
      <c r="J654" s="296">
        <f t="shared" si="25"/>
        <v>70.14410391719099</v>
      </c>
      <c r="K654" s="137">
        <v>39416</v>
      </c>
    </row>
    <row r="655" spans="1:11" ht="15">
      <c r="A655" s="123"/>
      <c r="B655" s="124"/>
      <c r="C655" s="124"/>
      <c r="D655" s="128" t="s">
        <v>10</v>
      </c>
      <c r="E655" s="127" t="s">
        <v>191</v>
      </c>
      <c r="F655" s="126"/>
      <c r="G655" s="258">
        <v>11562</v>
      </c>
      <c r="H655" s="361">
        <v>12214</v>
      </c>
      <c r="I655" s="137">
        <v>8595</v>
      </c>
      <c r="J655" s="296">
        <f t="shared" si="25"/>
        <v>70.37006713607336</v>
      </c>
      <c r="K655" s="137">
        <v>12214</v>
      </c>
    </row>
    <row r="656" spans="1:11" ht="15">
      <c r="A656" s="123"/>
      <c r="B656" s="124"/>
      <c r="C656" s="124"/>
      <c r="D656" s="128" t="s">
        <v>12</v>
      </c>
      <c r="E656" s="127" t="s">
        <v>172</v>
      </c>
      <c r="F656" s="126"/>
      <c r="G656" s="258">
        <v>7762</v>
      </c>
      <c r="H656" s="361">
        <v>8646</v>
      </c>
      <c r="I656" s="137">
        <v>2557</v>
      </c>
      <c r="J656" s="296">
        <f t="shared" si="25"/>
        <v>29.574369650705528</v>
      </c>
      <c r="K656" s="137">
        <v>7169</v>
      </c>
    </row>
    <row r="657" spans="1:11" ht="15">
      <c r="A657" s="123"/>
      <c r="B657" s="124"/>
      <c r="C657" s="124"/>
      <c r="D657" s="128" t="s">
        <v>230</v>
      </c>
      <c r="E657" s="126" t="s">
        <v>385</v>
      </c>
      <c r="F657" s="126"/>
      <c r="G657" s="258">
        <v>33</v>
      </c>
      <c r="H657" s="361">
        <v>33</v>
      </c>
      <c r="I657" s="137">
        <v>12</v>
      </c>
      <c r="J657" s="296">
        <f t="shared" si="25"/>
        <v>36.36363636363637</v>
      </c>
      <c r="K657" s="137">
        <v>33</v>
      </c>
    </row>
    <row r="658" spans="1:11" ht="15">
      <c r="A658" s="123"/>
      <c r="B658" s="124"/>
      <c r="C658" s="124"/>
      <c r="D658" s="128" t="s">
        <v>233</v>
      </c>
      <c r="E658" s="203" t="s">
        <v>386</v>
      </c>
      <c r="F658" s="126"/>
      <c r="G658" s="258"/>
      <c r="H658" s="361">
        <v>4960</v>
      </c>
      <c r="I658" s="137">
        <v>4960</v>
      </c>
      <c r="J658" s="296">
        <f t="shared" si="25"/>
        <v>100</v>
      </c>
      <c r="K658" s="137">
        <v>4960</v>
      </c>
    </row>
    <row r="659" spans="1:11" ht="15">
      <c r="A659" s="123"/>
      <c r="B659" s="124"/>
      <c r="C659" s="124"/>
      <c r="D659" s="124"/>
      <c r="E659" s="124"/>
      <c r="F659" s="124"/>
      <c r="G659" s="258"/>
      <c r="H659" s="361"/>
      <c r="I659" s="137"/>
      <c r="J659" s="295"/>
      <c r="K659" s="137"/>
    </row>
    <row r="660" spans="1:11" ht="15">
      <c r="A660" s="123"/>
      <c r="B660" s="124"/>
      <c r="C660" s="121" t="s">
        <v>16</v>
      </c>
      <c r="D660" s="122" t="s">
        <v>173</v>
      </c>
      <c r="E660" s="127"/>
      <c r="F660" s="127"/>
      <c r="G660" s="321">
        <f>SUM(G661)</f>
        <v>0</v>
      </c>
      <c r="H660" s="360">
        <f>SUM(H661)</f>
        <v>306</v>
      </c>
      <c r="I660" s="150">
        <f>SUM(I661)</f>
        <v>135</v>
      </c>
      <c r="J660" s="295">
        <f t="shared" si="25"/>
        <v>44.11764705882353</v>
      </c>
      <c r="K660" s="150">
        <f>SUM(K661)</f>
        <v>200</v>
      </c>
    </row>
    <row r="661" spans="1:11" ht="15">
      <c r="A661" s="123"/>
      <c r="B661" s="124"/>
      <c r="C661" s="124"/>
      <c r="D661" s="128" t="s">
        <v>174</v>
      </c>
      <c r="E661" s="126" t="s">
        <v>175</v>
      </c>
      <c r="F661" s="126"/>
      <c r="G661" s="258"/>
      <c r="H661" s="363">
        <f>SUM(H662:H663)</f>
        <v>306</v>
      </c>
      <c r="I661" s="148">
        <v>135</v>
      </c>
      <c r="J661" s="296">
        <f t="shared" si="25"/>
        <v>44.11764705882353</v>
      </c>
      <c r="K661" s="148">
        <v>200</v>
      </c>
    </row>
    <row r="662" spans="1:11" ht="15">
      <c r="A662" s="123"/>
      <c r="B662" s="124"/>
      <c r="C662" s="124"/>
      <c r="D662" s="124"/>
      <c r="E662" s="329" t="s">
        <v>161</v>
      </c>
      <c r="F662" s="293" t="s">
        <v>465</v>
      </c>
      <c r="G662" s="258"/>
      <c r="H662" s="363">
        <v>200</v>
      </c>
      <c r="I662" s="148">
        <v>135</v>
      </c>
      <c r="J662" s="296">
        <f t="shared" si="25"/>
        <v>67.5</v>
      </c>
      <c r="K662" s="148"/>
    </row>
    <row r="663" spans="1:11" ht="15">
      <c r="A663" s="123"/>
      <c r="B663" s="124"/>
      <c r="C663" s="124"/>
      <c r="D663" s="124"/>
      <c r="E663" s="329" t="s">
        <v>161</v>
      </c>
      <c r="F663" s="293" t="s">
        <v>500</v>
      </c>
      <c r="G663" s="258"/>
      <c r="H663" s="363">
        <v>106</v>
      </c>
      <c r="I663" s="148"/>
      <c r="J663" s="296"/>
      <c r="K663" s="148"/>
    </row>
    <row r="664" spans="1:11" ht="15">
      <c r="A664" s="123"/>
      <c r="B664" s="124"/>
      <c r="C664" s="124"/>
      <c r="D664" s="124"/>
      <c r="E664" s="124"/>
      <c r="F664" s="124"/>
      <c r="G664" s="258"/>
      <c r="H664" s="363"/>
      <c r="I664" s="148"/>
      <c r="J664" s="296"/>
      <c r="K664" s="148"/>
    </row>
    <row r="665" spans="1:11" ht="15">
      <c r="A665" s="170"/>
      <c r="B665" s="171" t="s">
        <v>155</v>
      </c>
      <c r="C665" s="172"/>
      <c r="D665" s="172"/>
      <c r="E665" s="172"/>
      <c r="F665" s="172"/>
      <c r="G665" s="323">
        <f>SUM(G667+G674)</f>
        <v>112982</v>
      </c>
      <c r="H665" s="374">
        <f>SUM(H667,H674)</f>
        <v>124240</v>
      </c>
      <c r="I665" s="273">
        <f>SUM(I667,I674)</f>
        <v>86319</v>
      </c>
      <c r="J665" s="304">
        <f>I665/H665*100</f>
        <v>69.47762395363813</v>
      </c>
      <c r="K665" s="273">
        <f>SUM(K667,K674)</f>
        <v>124240</v>
      </c>
    </row>
    <row r="666" spans="1:11" ht="15">
      <c r="A666" s="123"/>
      <c r="B666" s="124"/>
      <c r="C666" s="124"/>
      <c r="D666" s="124"/>
      <c r="E666" s="124"/>
      <c r="F666" s="124"/>
      <c r="G666" s="258"/>
      <c r="H666" s="363"/>
      <c r="I666" s="148"/>
      <c r="J666" s="296"/>
      <c r="K666" s="148"/>
    </row>
    <row r="667" spans="1:11" ht="15">
      <c r="A667" s="123"/>
      <c r="B667" s="124"/>
      <c r="C667" s="121" t="s">
        <v>6</v>
      </c>
      <c r="D667" s="122" t="s">
        <v>171</v>
      </c>
      <c r="E667" s="127"/>
      <c r="F667" s="127"/>
      <c r="G667" s="321">
        <f>SUM(G668+G669+G670+G671+G672)</f>
        <v>112782</v>
      </c>
      <c r="H667" s="360">
        <f>SUM(H668:H671)</f>
        <v>123940</v>
      </c>
      <c r="I667" s="150">
        <f>SUM(I668:I671)</f>
        <v>86041</v>
      </c>
      <c r="J667" s="295">
        <f>I667/H667*100</f>
        <v>69.42149427142166</v>
      </c>
      <c r="K667" s="150">
        <f>SUM(K668:K671)</f>
        <v>123962</v>
      </c>
    </row>
    <row r="668" spans="1:11" ht="15">
      <c r="A668" s="123"/>
      <c r="B668" s="124"/>
      <c r="C668" s="124"/>
      <c r="D668" s="128" t="s">
        <v>119</v>
      </c>
      <c r="E668" s="126" t="s">
        <v>300</v>
      </c>
      <c r="F668" s="126"/>
      <c r="G668" s="258">
        <v>46995</v>
      </c>
      <c r="H668" s="361">
        <v>50439</v>
      </c>
      <c r="I668" s="137">
        <v>36961</v>
      </c>
      <c r="J668" s="296">
        <f aca="true" t="shared" si="26" ref="J668:J675">I668/H668*100</f>
        <v>73.27861377108982</v>
      </c>
      <c r="K668" s="137">
        <v>50361</v>
      </c>
    </row>
    <row r="669" spans="1:11" ht="15">
      <c r="A669" s="123"/>
      <c r="B669" s="124"/>
      <c r="C669" s="124"/>
      <c r="D669" s="128" t="s">
        <v>10</v>
      </c>
      <c r="E669" s="127" t="s">
        <v>191</v>
      </c>
      <c r="F669" s="126"/>
      <c r="G669" s="258">
        <v>15289</v>
      </c>
      <c r="H669" s="361">
        <v>16243</v>
      </c>
      <c r="I669" s="137">
        <v>11799</v>
      </c>
      <c r="J669" s="296">
        <f t="shared" si="26"/>
        <v>72.640522071046</v>
      </c>
      <c r="K669" s="137">
        <v>16243</v>
      </c>
    </row>
    <row r="670" spans="1:11" ht="15">
      <c r="A670" s="123"/>
      <c r="B670" s="124"/>
      <c r="C670" s="124"/>
      <c r="D670" s="128" t="s">
        <v>12</v>
      </c>
      <c r="E670" s="127" t="s">
        <v>172</v>
      </c>
      <c r="F670" s="126"/>
      <c r="G670" s="258">
        <v>50498</v>
      </c>
      <c r="H670" s="361">
        <v>52041</v>
      </c>
      <c r="I670" s="137">
        <v>32064</v>
      </c>
      <c r="J670" s="296">
        <f t="shared" si="26"/>
        <v>61.612959013085835</v>
      </c>
      <c r="K670" s="137">
        <v>52141</v>
      </c>
    </row>
    <row r="671" spans="1:11" ht="15">
      <c r="A671" s="123"/>
      <c r="B671" s="124"/>
      <c r="C671" s="124"/>
      <c r="D671" s="128" t="s">
        <v>233</v>
      </c>
      <c r="E671" s="183" t="s">
        <v>386</v>
      </c>
      <c r="F671" s="126"/>
      <c r="G671" s="258"/>
      <c r="H671" s="361">
        <v>5217</v>
      </c>
      <c r="I671" s="137">
        <v>5217</v>
      </c>
      <c r="J671" s="296">
        <f t="shared" si="26"/>
        <v>100</v>
      </c>
      <c r="K671" s="137">
        <v>5217</v>
      </c>
    </row>
    <row r="672" spans="1:11" ht="15">
      <c r="A672" s="123"/>
      <c r="B672" s="124"/>
      <c r="C672" s="124"/>
      <c r="D672" s="128" t="s">
        <v>235</v>
      </c>
      <c r="E672" s="203" t="s">
        <v>302</v>
      </c>
      <c r="F672" s="126"/>
      <c r="G672" s="258"/>
      <c r="H672" s="361"/>
      <c r="I672" s="137"/>
      <c r="J672" s="295"/>
      <c r="K672" s="137"/>
    </row>
    <row r="673" spans="1:11" ht="15">
      <c r="A673" s="123"/>
      <c r="B673" s="124"/>
      <c r="C673" s="124"/>
      <c r="D673" s="128"/>
      <c r="E673" s="124"/>
      <c r="F673" s="124" t="s">
        <v>396</v>
      </c>
      <c r="G673" s="258"/>
      <c r="H673" s="361"/>
      <c r="I673" s="137"/>
      <c r="J673" s="295"/>
      <c r="K673" s="137"/>
    </row>
    <row r="674" spans="1:11" ht="15">
      <c r="A674" s="119"/>
      <c r="B674" s="120"/>
      <c r="C674" s="121" t="s">
        <v>16</v>
      </c>
      <c r="D674" s="122" t="s">
        <v>173</v>
      </c>
      <c r="E674" s="122"/>
      <c r="F674" s="122"/>
      <c r="G674" s="321">
        <f>SUM(G675)</f>
        <v>200</v>
      </c>
      <c r="H674" s="360">
        <f>SUM(H675)</f>
        <v>300</v>
      </c>
      <c r="I674" s="150">
        <f>SUM(I675)</f>
        <v>278</v>
      </c>
      <c r="J674" s="295">
        <f t="shared" si="26"/>
        <v>92.66666666666666</v>
      </c>
      <c r="K674" s="150">
        <f>SUM(K675)</f>
        <v>278</v>
      </c>
    </row>
    <row r="675" spans="1:11" ht="15">
      <c r="A675" s="123"/>
      <c r="B675" s="124"/>
      <c r="C675" s="124"/>
      <c r="D675" s="128" t="s">
        <v>174</v>
      </c>
      <c r="E675" s="126" t="s">
        <v>175</v>
      </c>
      <c r="F675" s="126"/>
      <c r="G675" s="258">
        <v>200</v>
      </c>
      <c r="H675" s="361">
        <f>SUM(H676:H677)</f>
        <v>300</v>
      </c>
      <c r="I675" s="137">
        <v>278</v>
      </c>
      <c r="J675" s="296">
        <f t="shared" si="26"/>
        <v>92.66666666666666</v>
      </c>
      <c r="K675" s="137">
        <v>278</v>
      </c>
    </row>
    <row r="676" spans="1:11" ht="15">
      <c r="A676" s="123"/>
      <c r="B676" s="124"/>
      <c r="C676" s="124"/>
      <c r="D676" s="152"/>
      <c r="E676" s="216" t="s">
        <v>161</v>
      </c>
      <c r="F676" s="126" t="s">
        <v>483</v>
      </c>
      <c r="G676" s="258"/>
      <c r="H676" s="363">
        <v>100</v>
      </c>
      <c r="I676" s="148">
        <v>108</v>
      </c>
      <c r="J676" s="296"/>
      <c r="K676" s="148"/>
    </row>
    <row r="677" spans="1:11" ht="15">
      <c r="A677" s="123"/>
      <c r="B677" s="124"/>
      <c r="C677" s="124"/>
      <c r="D677" s="152"/>
      <c r="E677" s="216" t="s">
        <v>161</v>
      </c>
      <c r="F677" s="293" t="s">
        <v>508</v>
      </c>
      <c r="G677" s="260"/>
      <c r="H677" s="364">
        <v>200</v>
      </c>
      <c r="I677" s="169"/>
      <c r="J677" s="297"/>
      <c r="K677" s="169"/>
    </row>
    <row r="678" spans="1:11" ht="15.75" thickBot="1">
      <c r="A678" s="140"/>
      <c r="B678" s="141"/>
      <c r="C678" s="141"/>
      <c r="D678" s="141"/>
      <c r="E678" s="141"/>
      <c r="F678" s="141"/>
      <c r="G678" s="262"/>
      <c r="H678" s="368"/>
      <c r="I678" s="160"/>
      <c r="J678" s="300"/>
      <c r="K678" s="160"/>
    </row>
    <row r="679" spans="1:11" ht="15">
      <c r="A679" s="210"/>
      <c r="B679" s="206" t="s">
        <v>154</v>
      </c>
      <c r="C679" s="211"/>
      <c r="D679" s="211"/>
      <c r="E679" s="211"/>
      <c r="F679" s="211"/>
      <c r="G679" s="325">
        <f>SUM(G681+G687)</f>
        <v>98403</v>
      </c>
      <c r="H679" s="382">
        <f>SUM(H681,H687)</f>
        <v>130700</v>
      </c>
      <c r="I679" s="276">
        <f>SUM(I681,I687)</f>
        <v>77390</v>
      </c>
      <c r="J679" s="308">
        <f>I679/H679*100</f>
        <v>59.211935730680956</v>
      </c>
      <c r="K679" s="276">
        <f>SUM(K681,K687)</f>
        <v>115934</v>
      </c>
    </row>
    <row r="680" spans="1:11" ht="15">
      <c r="A680" s="123"/>
      <c r="B680" s="124"/>
      <c r="C680" s="124"/>
      <c r="D680" s="124"/>
      <c r="E680" s="124"/>
      <c r="F680" s="124"/>
      <c r="G680" s="258"/>
      <c r="H680" s="363"/>
      <c r="I680" s="148"/>
      <c r="J680" s="296"/>
      <c r="K680" s="148"/>
    </row>
    <row r="681" spans="1:11" ht="15">
      <c r="A681" s="123"/>
      <c r="B681" s="124"/>
      <c r="C681" s="121" t="s">
        <v>6</v>
      </c>
      <c r="D681" s="122" t="s">
        <v>171</v>
      </c>
      <c r="E681" s="127"/>
      <c r="F681" s="127"/>
      <c r="G681" s="321">
        <f>SUM(G682+G683+G684+G685)</f>
        <v>98259</v>
      </c>
      <c r="H681" s="360">
        <f>SUM(H682:H685)</f>
        <v>130112</v>
      </c>
      <c r="I681" s="150">
        <f>SUM(I682:I685)</f>
        <v>77246</v>
      </c>
      <c r="J681" s="295">
        <f>I681/H681*100</f>
        <v>59.368851451057544</v>
      </c>
      <c r="K681" s="150">
        <f>SUM(K682:K685)</f>
        <v>115490</v>
      </c>
    </row>
    <row r="682" spans="1:11" ht="15">
      <c r="A682" s="123"/>
      <c r="B682" s="124"/>
      <c r="C682" s="124"/>
      <c r="D682" s="128" t="s">
        <v>119</v>
      </c>
      <c r="E682" s="126" t="s">
        <v>300</v>
      </c>
      <c r="F682" s="126"/>
      <c r="G682" s="258">
        <v>40325</v>
      </c>
      <c r="H682" s="361">
        <v>43246</v>
      </c>
      <c r="I682" s="137">
        <v>31346</v>
      </c>
      <c r="J682" s="296">
        <f aca="true" t="shared" si="27" ref="J682:J690">I682/H682*100</f>
        <v>72.4830042084817</v>
      </c>
      <c r="K682" s="137">
        <v>42614</v>
      </c>
    </row>
    <row r="683" spans="1:11" ht="15">
      <c r="A683" s="123"/>
      <c r="B683" s="124"/>
      <c r="C683" s="124"/>
      <c r="D683" s="128" t="s">
        <v>10</v>
      </c>
      <c r="E683" s="127" t="s">
        <v>191</v>
      </c>
      <c r="F683" s="126"/>
      <c r="G683" s="258">
        <v>13261</v>
      </c>
      <c r="H683" s="361">
        <v>14058</v>
      </c>
      <c r="I683" s="137">
        <v>9959</v>
      </c>
      <c r="J683" s="296">
        <f t="shared" si="27"/>
        <v>70.84222506757717</v>
      </c>
      <c r="K683" s="137">
        <v>13891</v>
      </c>
    </row>
    <row r="684" spans="1:11" ht="15">
      <c r="A684" s="123"/>
      <c r="B684" s="124"/>
      <c r="C684" s="124"/>
      <c r="D684" s="128" t="s">
        <v>12</v>
      </c>
      <c r="E684" s="127" t="s">
        <v>172</v>
      </c>
      <c r="F684" s="126"/>
      <c r="G684" s="258">
        <v>44673</v>
      </c>
      <c r="H684" s="361">
        <v>64887</v>
      </c>
      <c r="I684" s="137">
        <v>28020</v>
      </c>
      <c r="J684" s="296">
        <f t="shared" si="27"/>
        <v>43.18276388182532</v>
      </c>
      <c r="K684" s="137">
        <v>51064</v>
      </c>
    </row>
    <row r="685" spans="1:11" ht="15">
      <c r="A685" s="123"/>
      <c r="B685" s="124"/>
      <c r="C685" s="124"/>
      <c r="D685" s="128" t="s">
        <v>233</v>
      </c>
      <c r="E685" s="183" t="s">
        <v>386</v>
      </c>
      <c r="F685" s="126"/>
      <c r="G685" s="258"/>
      <c r="H685" s="361">
        <v>7921</v>
      </c>
      <c r="I685" s="137">
        <v>7921</v>
      </c>
      <c r="J685" s="296">
        <f t="shared" si="27"/>
        <v>100</v>
      </c>
      <c r="K685" s="137">
        <v>7921</v>
      </c>
    </row>
    <row r="686" spans="1:11" ht="15">
      <c r="A686" s="218"/>
      <c r="B686" s="217"/>
      <c r="C686" s="217"/>
      <c r="D686" s="219"/>
      <c r="E686" s="220"/>
      <c r="F686" s="217"/>
      <c r="G686" s="264"/>
      <c r="H686" s="361"/>
      <c r="I686" s="137"/>
      <c r="J686" s="295"/>
      <c r="K686" s="137"/>
    </row>
    <row r="687" spans="1:11" ht="15">
      <c r="A687" s="123"/>
      <c r="B687" s="124"/>
      <c r="C687" s="121" t="s">
        <v>16</v>
      </c>
      <c r="D687" s="122" t="s">
        <v>173</v>
      </c>
      <c r="E687" s="122"/>
      <c r="F687" s="122"/>
      <c r="G687" s="321">
        <f>SUM(G688)</f>
        <v>144</v>
      </c>
      <c r="H687" s="360">
        <f>SUM(H688,H691)</f>
        <v>588</v>
      </c>
      <c r="I687" s="150">
        <f>SUM(I688:I691)</f>
        <v>144</v>
      </c>
      <c r="J687" s="295">
        <f t="shared" si="27"/>
        <v>24.489795918367346</v>
      </c>
      <c r="K687" s="150">
        <f>SUM(K688)</f>
        <v>444</v>
      </c>
    </row>
    <row r="688" spans="1:11" ht="15">
      <c r="A688" s="123"/>
      <c r="B688" s="124"/>
      <c r="C688" s="124"/>
      <c r="D688" s="128" t="s">
        <v>174</v>
      </c>
      <c r="E688" s="126" t="s">
        <v>175</v>
      </c>
      <c r="F688" s="126"/>
      <c r="G688" s="322">
        <v>144</v>
      </c>
      <c r="H688" s="365">
        <v>444</v>
      </c>
      <c r="I688" s="137"/>
      <c r="J688" s="296">
        <f t="shared" si="27"/>
        <v>0</v>
      </c>
      <c r="K688" s="137">
        <v>444</v>
      </c>
    </row>
    <row r="689" spans="1:11" ht="15">
      <c r="A689" s="123"/>
      <c r="B689" s="124"/>
      <c r="C689" s="124"/>
      <c r="D689" s="128"/>
      <c r="E689" s="330" t="s">
        <v>161</v>
      </c>
      <c r="F689" s="127" t="s">
        <v>466</v>
      </c>
      <c r="G689" s="322">
        <v>144</v>
      </c>
      <c r="H689" s="365">
        <v>144</v>
      </c>
      <c r="I689" s="137"/>
      <c r="J689" s="296">
        <f t="shared" si="27"/>
        <v>0</v>
      </c>
      <c r="K689" s="137"/>
    </row>
    <row r="690" spans="1:11" ht="15">
      <c r="A690" s="123"/>
      <c r="B690" s="124"/>
      <c r="C690" s="124"/>
      <c r="D690" s="128"/>
      <c r="E690" s="330" t="s">
        <v>161</v>
      </c>
      <c r="F690" s="127" t="s">
        <v>467</v>
      </c>
      <c r="G690" s="322"/>
      <c r="H690" s="365">
        <v>300</v>
      </c>
      <c r="I690" s="137"/>
      <c r="J690" s="296">
        <f t="shared" si="27"/>
        <v>0</v>
      </c>
      <c r="K690" s="137"/>
    </row>
    <row r="691" spans="1:11" ht="15">
      <c r="A691" s="123"/>
      <c r="B691" s="124"/>
      <c r="C691" s="124"/>
      <c r="D691" s="128" t="s">
        <v>26</v>
      </c>
      <c r="E691" s="186" t="s">
        <v>184</v>
      </c>
      <c r="F691" s="189"/>
      <c r="G691" s="322"/>
      <c r="H691" s="365">
        <f>SUM(H692)</f>
        <v>144</v>
      </c>
      <c r="I691" s="137">
        <v>144</v>
      </c>
      <c r="J691" s="296">
        <v>0</v>
      </c>
      <c r="K691" s="137"/>
    </row>
    <row r="692" spans="1:11" ht="15">
      <c r="A692" s="123"/>
      <c r="B692" s="124"/>
      <c r="C692" s="124"/>
      <c r="D692" s="128"/>
      <c r="E692" s="330" t="s">
        <v>161</v>
      </c>
      <c r="F692" s="293" t="s">
        <v>509</v>
      </c>
      <c r="G692" s="322"/>
      <c r="H692" s="365">
        <v>144</v>
      </c>
      <c r="I692" s="137">
        <v>144</v>
      </c>
      <c r="J692" s="296"/>
      <c r="K692" s="137"/>
    </row>
    <row r="693" spans="1:11" ht="15">
      <c r="A693" s="123"/>
      <c r="B693" s="124"/>
      <c r="C693" s="124"/>
      <c r="D693" s="124"/>
      <c r="E693" s="124"/>
      <c r="F693" s="124"/>
      <c r="G693" s="258"/>
      <c r="H693" s="363"/>
      <c r="I693" s="148"/>
      <c r="J693" s="296"/>
      <c r="K693" s="148"/>
    </row>
    <row r="694" spans="1:11" ht="15">
      <c r="A694" s="170"/>
      <c r="B694" s="171" t="s">
        <v>439</v>
      </c>
      <c r="C694" s="172"/>
      <c r="D694" s="172"/>
      <c r="E694" s="172"/>
      <c r="F694" s="172"/>
      <c r="G694" s="323">
        <f>SUM(G696+G702)</f>
        <v>70992</v>
      </c>
      <c r="H694" s="374">
        <f>SUM(H696,H702)</f>
        <v>78835</v>
      </c>
      <c r="I694" s="273">
        <f>SUM(I696,I702)</f>
        <v>55138</v>
      </c>
      <c r="J694" s="304">
        <f>I694/H694*100</f>
        <v>69.9410160461724</v>
      </c>
      <c r="K694" s="273">
        <f>SUM(K696,K702)</f>
        <v>78615</v>
      </c>
    </row>
    <row r="695" spans="1:11" ht="15">
      <c r="A695" s="123"/>
      <c r="B695" s="124"/>
      <c r="C695" s="124"/>
      <c r="D695" s="124"/>
      <c r="E695" s="124"/>
      <c r="F695" s="124"/>
      <c r="G695" s="258"/>
      <c r="H695" s="363"/>
      <c r="I695" s="148"/>
      <c r="J695" s="296"/>
      <c r="K695" s="148"/>
    </row>
    <row r="696" spans="1:11" ht="15">
      <c r="A696" s="123"/>
      <c r="B696" s="124"/>
      <c r="C696" s="121" t="s">
        <v>6</v>
      </c>
      <c r="D696" s="122" t="s">
        <v>171</v>
      </c>
      <c r="E696" s="127"/>
      <c r="F696" s="127"/>
      <c r="G696" s="321">
        <f>SUM(G697+G698+G699+G700)</f>
        <v>70392</v>
      </c>
      <c r="H696" s="360">
        <f>SUM(H697:H700)</f>
        <v>77835</v>
      </c>
      <c r="I696" s="150">
        <f>SUM(I697:I700)</f>
        <v>54321</v>
      </c>
      <c r="J696" s="295">
        <f>I696/H696*100</f>
        <v>69.78994025823859</v>
      </c>
      <c r="K696" s="150">
        <f>SUM(K697:K700)</f>
        <v>77615</v>
      </c>
    </row>
    <row r="697" spans="1:11" ht="15">
      <c r="A697" s="123"/>
      <c r="B697" s="124"/>
      <c r="C697" s="124"/>
      <c r="D697" s="128" t="s">
        <v>119</v>
      </c>
      <c r="E697" s="126" t="s">
        <v>300</v>
      </c>
      <c r="F697" s="126"/>
      <c r="G697" s="258">
        <v>39682</v>
      </c>
      <c r="H697" s="361">
        <v>42710</v>
      </c>
      <c r="I697" s="137">
        <v>31340</v>
      </c>
      <c r="J697" s="296">
        <f aca="true" t="shared" si="28" ref="J697:J705">I697/H697*100</f>
        <v>73.37859985951768</v>
      </c>
      <c r="K697" s="137">
        <v>42710</v>
      </c>
    </row>
    <row r="698" spans="1:11" ht="15">
      <c r="A698" s="123"/>
      <c r="B698" s="124"/>
      <c r="C698" s="124"/>
      <c r="D698" s="128" t="s">
        <v>10</v>
      </c>
      <c r="E698" s="127" t="s">
        <v>191</v>
      </c>
      <c r="F698" s="126"/>
      <c r="G698" s="258">
        <v>12876</v>
      </c>
      <c r="H698" s="361">
        <v>13771</v>
      </c>
      <c r="I698" s="137">
        <v>10037</v>
      </c>
      <c r="J698" s="296">
        <f t="shared" si="28"/>
        <v>72.88504828988454</v>
      </c>
      <c r="K698" s="137">
        <v>13771</v>
      </c>
    </row>
    <row r="699" spans="1:11" ht="15">
      <c r="A699" s="123"/>
      <c r="B699" s="124"/>
      <c r="C699" s="124"/>
      <c r="D699" s="128" t="s">
        <v>12</v>
      </c>
      <c r="E699" s="127" t="s">
        <v>172</v>
      </c>
      <c r="F699" s="126"/>
      <c r="G699" s="258">
        <v>17834</v>
      </c>
      <c r="H699" s="361">
        <v>19722</v>
      </c>
      <c r="I699" s="137">
        <v>11312</v>
      </c>
      <c r="J699" s="296">
        <f t="shared" si="28"/>
        <v>57.35726599736335</v>
      </c>
      <c r="K699" s="137">
        <v>19502</v>
      </c>
    </row>
    <row r="700" spans="1:11" ht="15">
      <c r="A700" s="123"/>
      <c r="B700" s="124"/>
      <c r="C700" s="124"/>
      <c r="D700" s="128" t="s">
        <v>233</v>
      </c>
      <c r="E700" s="183" t="s">
        <v>386</v>
      </c>
      <c r="F700" s="126"/>
      <c r="G700" s="258"/>
      <c r="H700" s="361">
        <v>1632</v>
      </c>
      <c r="I700" s="137">
        <v>1632</v>
      </c>
      <c r="J700" s="296">
        <f t="shared" si="28"/>
        <v>100</v>
      </c>
      <c r="K700" s="137">
        <v>1632</v>
      </c>
    </row>
    <row r="701" spans="1:11" ht="15">
      <c r="A701" s="123"/>
      <c r="B701" s="124"/>
      <c r="C701" s="124"/>
      <c r="D701" s="128"/>
      <c r="E701" s="124"/>
      <c r="F701" s="124"/>
      <c r="G701" s="258"/>
      <c r="H701" s="361"/>
      <c r="I701" s="137"/>
      <c r="J701" s="295"/>
      <c r="K701" s="137"/>
    </row>
    <row r="702" spans="1:11" ht="15">
      <c r="A702" s="123"/>
      <c r="B702" s="124"/>
      <c r="C702" s="121" t="s">
        <v>16</v>
      </c>
      <c r="D702" s="122" t="s">
        <v>173</v>
      </c>
      <c r="E702" s="127"/>
      <c r="F702" s="127"/>
      <c r="G702" s="321">
        <f>SUM(G703)</f>
        <v>600</v>
      </c>
      <c r="H702" s="360">
        <f>SUM(H703)</f>
        <v>1000</v>
      </c>
      <c r="I702" s="150">
        <f>SUM(I703)</f>
        <v>817</v>
      </c>
      <c r="J702" s="295">
        <f t="shared" si="28"/>
        <v>81.69999999999999</v>
      </c>
      <c r="K702" s="150">
        <f>SUM(K703)</f>
        <v>1000</v>
      </c>
    </row>
    <row r="703" spans="1:11" ht="15">
      <c r="A703" s="123"/>
      <c r="B703" s="124"/>
      <c r="C703" s="124"/>
      <c r="D703" s="128" t="s">
        <v>174</v>
      </c>
      <c r="E703" s="126" t="s">
        <v>175</v>
      </c>
      <c r="F703" s="126"/>
      <c r="G703" s="322">
        <v>600</v>
      </c>
      <c r="H703" s="365">
        <f>SUM(H704:H706)</f>
        <v>1000</v>
      </c>
      <c r="I703" s="137">
        <v>817</v>
      </c>
      <c r="J703" s="296">
        <f t="shared" si="28"/>
        <v>81.69999999999999</v>
      </c>
      <c r="K703" s="137">
        <v>1000</v>
      </c>
    </row>
    <row r="704" spans="1:11" ht="15">
      <c r="A704" s="123"/>
      <c r="B704" s="124"/>
      <c r="C704" s="124"/>
      <c r="D704" s="128"/>
      <c r="E704" s="330" t="s">
        <v>161</v>
      </c>
      <c r="F704" s="127" t="s">
        <v>468</v>
      </c>
      <c r="G704" s="327">
        <v>300</v>
      </c>
      <c r="H704" s="386">
        <v>300</v>
      </c>
      <c r="I704" s="138">
        <v>276</v>
      </c>
      <c r="J704" s="296">
        <f t="shared" si="28"/>
        <v>92</v>
      </c>
      <c r="K704" s="138"/>
    </row>
    <row r="705" spans="1:11" ht="15">
      <c r="A705" s="123"/>
      <c r="B705" s="124"/>
      <c r="C705" s="124"/>
      <c r="D705" s="128"/>
      <c r="E705" s="330" t="s">
        <v>161</v>
      </c>
      <c r="F705" s="127" t="s">
        <v>469</v>
      </c>
      <c r="G705" s="322"/>
      <c r="H705" s="386">
        <v>100</v>
      </c>
      <c r="I705" s="138"/>
      <c r="J705" s="296">
        <f t="shared" si="28"/>
        <v>0</v>
      </c>
      <c r="K705" s="138"/>
    </row>
    <row r="706" spans="1:11" ht="15">
      <c r="A706" s="123"/>
      <c r="B706" s="124"/>
      <c r="C706" s="124"/>
      <c r="D706" s="128"/>
      <c r="E706" s="330" t="s">
        <v>161</v>
      </c>
      <c r="F706" s="127" t="s">
        <v>508</v>
      </c>
      <c r="G706" s="322"/>
      <c r="H706" s="386">
        <v>600</v>
      </c>
      <c r="I706" s="138">
        <v>541</v>
      </c>
      <c r="J706" s="296">
        <v>0</v>
      </c>
      <c r="K706" s="138"/>
    </row>
    <row r="707" spans="1:11" ht="15.75" thickBot="1">
      <c r="A707" s="140"/>
      <c r="B707" s="141"/>
      <c r="C707" s="141"/>
      <c r="D707" s="163"/>
      <c r="E707" s="221"/>
      <c r="F707" s="242"/>
      <c r="G707" s="262"/>
      <c r="H707" s="368"/>
      <c r="I707" s="160"/>
      <c r="J707" s="300"/>
      <c r="K707" s="160"/>
    </row>
    <row r="708" spans="1:11" ht="15.75" thickBot="1">
      <c r="A708" s="144"/>
      <c r="B708" s="145"/>
      <c r="C708" s="145"/>
      <c r="D708" s="145"/>
      <c r="E708" s="145"/>
      <c r="F708" s="145"/>
      <c r="G708" s="263"/>
      <c r="H708" s="369"/>
      <c r="I708" s="149"/>
      <c r="J708" s="301"/>
      <c r="K708" s="149"/>
    </row>
    <row r="709" spans="1:11" ht="15.75" thickBot="1">
      <c r="A709" s="204"/>
      <c r="B709" s="117" t="s">
        <v>136</v>
      </c>
      <c r="C709" s="118"/>
      <c r="D709" s="118"/>
      <c r="E709" s="118"/>
      <c r="F709" s="118"/>
      <c r="G709" s="318"/>
      <c r="H709" s="359">
        <f>SUM(H711,H719)</f>
        <v>98922</v>
      </c>
      <c r="I709" s="143">
        <f>SUM(I711,I719)</f>
        <v>43178</v>
      </c>
      <c r="J709" s="294">
        <f>I709/H709*100</f>
        <v>43.648531165969146</v>
      </c>
      <c r="K709" s="143">
        <f>SUM(K711,K719)</f>
        <v>96251</v>
      </c>
    </row>
    <row r="710" spans="1:11" ht="15">
      <c r="A710" s="144"/>
      <c r="B710" s="145"/>
      <c r="C710" s="145"/>
      <c r="D710" s="145"/>
      <c r="E710" s="145"/>
      <c r="F710" s="145"/>
      <c r="G710" s="267"/>
      <c r="H710" s="363"/>
      <c r="I710" s="148"/>
      <c r="J710" s="296"/>
      <c r="K710" s="148"/>
    </row>
    <row r="711" spans="1:11" ht="15">
      <c r="A711" s="123"/>
      <c r="B711" s="124"/>
      <c r="C711" s="121" t="s">
        <v>6</v>
      </c>
      <c r="D711" s="122" t="s">
        <v>171</v>
      </c>
      <c r="E711" s="127"/>
      <c r="F711" s="127"/>
      <c r="G711" s="321"/>
      <c r="H711" s="360">
        <f>SUM(H712:H717)</f>
        <v>96556</v>
      </c>
      <c r="I711" s="150">
        <f>SUM(I712:I717)</f>
        <v>43178</v>
      </c>
      <c r="J711" s="295">
        <f>I711/H711*100</f>
        <v>44.71809105596753</v>
      </c>
      <c r="K711" s="150">
        <f>SUM(K712:K717)</f>
        <v>95481</v>
      </c>
    </row>
    <row r="712" spans="1:11" ht="15">
      <c r="A712" s="123"/>
      <c r="B712" s="124"/>
      <c r="C712" s="124"/>
      <c r="D712" s="128" t="s">
        <v>119</v>
      </c>
      <c r="E712" s="126" t="s">
        <v>300</v>
      </c>
      <c r="F712" s="126"/>
      <c r="G712" s="258"/>
      <c r="H712" s="361">
        <v>54629</v>
      </c>
      <c r="I712" s="137">
        <v>27325</v>
      </c>
      <c r="J712" s="296">
        <f>I712/H712*100</f>
        <v>50.01922056050816</v>
      </c>
      <c r="K712" s="137">
        <v>54629</v>
      </c>
    </row>
    <row r="713" spans="1:11" ht="15">
      <c r="A713" s="123"/>
      <c r="B713" s="124"/>
      <c r="C713" s="124"/>
      <c r="D713" s="128" t="s">
        <v>10</v>
      </c>
      <c r="E713" s="126" t="s">
        <v>191</v>
      </c>
      <c r="F713" s="126"/>
      <c r="G713" s="258"/>
      <c r="H713" s="361">
        <v>17586</v>
      </c>
      <c r="I713" s="137">
        <v>8752</v>
      </c>
      <c r="J713" s="296">
        <f>I713/H713*100</f>
        <v>49.76686000227454</v>
      </c>
      <c r="K713" s="137">
        <v>17586</v>
      </c>
    </row>
    <row r="714" spans="1:11" ht="15">
      <c r="A714" s="123"/>
      <c r="B714" s="124"/>
      <c r="C714" s="124"/>
      <c r="D714" s="128" t="s">
        <v>12</v>
      </c>
      <c r="E714" s="126" t="s">
        <v>172</v>
      </c>
      <c r="F714" s="126"/>
      <c r="G714" s="258"/>
      <c r="H714" s="361">
        <v>22568</v>
      </c>
      <c r="I714" s="137">
        <v>5807</v>
      </c>
      <c r="J714" s="296">
        <f>I714/H714*100</f>
        <v>25.73112371499468</v>
      </c>
      <c r="K714" s="137">
        <v>21735</v>
      </c>
    </row>
    <row r="715" spans="1:11" ht="15">
      <c r="A715" s="123"/>
      <c r="B715" s="124"/>
      <c r="C715" s="124"/>
      <c r="D715" s="128" t="s">
        <v>230</v>
      </c>
      <c r="E715" s="126" t="s">
        <v>385</v>
      </c>
      <c r="F715" s="126"/>
      <c r="G715" s="258"/>
      <c r="H715" s="361">
        <v>1773</v>
      </c>
      <c r="I715" s="137">
        <v>1294</v>
      </c>
      <c r="J715" s="296">
        <f>I715/H715*100</f>
        <v>72.98364354201917</v>
      </c>
      <c r="K715" s="137">
        <v>1531</v>
      </c>
    </row>
    <row r="716" spans="1:11" ht="15">
      <c r="A716" s="123"/>
      <c r="B716" s="124"/>
      <c r="C716" s="124"/>
      <c r="D716" s="128" t="s">
        <v>233</v>
      </c>
      <c r="E716" s="203" t="s">
        <v>386</v>
      </c>
      <c r="F716" s="126"/>
      <c r="G716" s="258"/>
      <c r="H716" s="361"/>
      <c r="I716" s="137"/>
      <c r="J716" s="296"/>
      <c r="K716" s="137"/>
    </row>
    <row r="717" spans="1:11" ht="15">
      <c r="A717" s="123"/>
      <c r="B717" s="124"/>
      <c r="C717" s="124"/>
      <c r="D717" s="128" t="s">
        <v>235</v>
      </c>
      <c r="E717" s="203" t="s">
        <v>302</v>
      </c>
      <c r="F717" s="293"/>
      <c r="G717" s="258"/>
      <c r="H717" s="361"/>
      <c r="I717" s="137"/>
      <c r="J717" s="296"/>
      <c r="K717" s="137"/>
    </row>
    <row r="718" spans="1:11" ht="15">
      <c r="A718" s="123"/>
      <c r="B718" s="124"/>
      <c r="C718" s="124"/>
      <c r="D718" s="124"/>
      <c r="E718" s="153"/>
      <c r="F718" s="124"/>
      <c r="G718" s="258"/>
      <c r="H718" s="361"/>
      <c r="I718" s="137"/>
      <c r="J718" s="296"/>
      <c r="K718" s="137"/>
    </row>
    <row r="719" spans="1:11" ht="15">
      <c r="A719" s="119"/>
      <c r="B719" s="120"/>
      <c r="C719" s="121" t="s">
        <v>16</v>
      </c>
      <c r="D719" s="122" t="s">
        <v>173</v>
      </c>
      <c r="E719" s="122"/>
      <c r="F719" s="122"/>
      <c r="G719" s="259"/>
      <c r="H719" s="362">
        <f>SUM(H720,H724)</f>
        <v>2366</v>
      </c>
      <c r="I719" s="150"/>
      <c r="J719" s="295">
        <v>0</v>
      </c>
      <c r="K719" s="150">
        <f>SUM(K720,K724)</f>
        <v>770</v>
      </c>
    </row>
    <row r="720" spans="1:11" ht="15">
      <c r="A720" s="123"/>
      <c r="B720" s="124"/>
      <c r="C720" s="124"/>
      <c r="D720" s="128" t="s">
        <v>174</v>
      </c>
      <c r="E720" s="126" t="s">
        <v>175</v>
      </c>
      <c r="F720" s="126"/>
      <c r="G720" s="258"/>
      <c r="H720" s="361">
        <f>SUM(H721:H722)</f>
        <v>816</v>
      </c>
      <c r="I720" s="137"/>
      <c r="J720" s="296">
        <v>0</v>
      </c>
      <c r="K720" s="137">
        <v>420</v>
      </c>
    </row>
    <row r="721" spans="1:11" ht="15">
      <c r="A721" s="123"/>
      <c r="B721" s="124"/>
      <c r="C721" s="124"/>
      <c r="D721" s="128"/>
      <c r="E721" s="330" t="s">
        <v>161</v>
      </c>
      <c r="F721" s="127" t="s">
        <v>465</v>
      </c>
      <c r="G721" s="258"/>
      <c r="H721" s="361">
        <v>420</v>
      </c>
      <c r="I721" s="137"/>
      <c r="J721" s="296">
        <v>0</v>
      </c>
      <c r="K721" s="137">
        <v>420</v>
      </c>
    </row>
    <row r="722" spans="1:11" ht="15">
      <c r="A722" s="123"/>
      <c r="B722" s="124"/>
      <c r="C722" s="124"/>
      <c r="D722" s="128"/>
      <c r="E722" s="330" t="s">
        <v>161</v>
      </c>
      <c r="F722" s="293" t="s">
        <v>500</v>
      </c>
      <c r="G722" s="258"/>
      <c r="H722" s="361">
        <v>396</v>
      </c>
      <c r="I722" s="137"/>
      <c r="J722" s="296"/>
      <c r="K722" s="137"/>
    </row>
    <row r="723" spans="1:11" ht="15">
      <c r="A723" s="123"/>
      <c r="B723" s="124"/>
      <c r="C723" s="124"/>
      <c r="D723" s="128"/>
      <c r="E723" s="129"/>
      <c r="F723" s="217"/>
      <c r="G723" s="258"/>
      <c r="H723" s="361"/>
      <c r="I723" s="137"/>
      <c r="J723" s="296"/>
      <c r="K723" s="137"/>
    </row>
    <row r="724" spans="1:11" ht="15">
      <c r="A724" s="123"/>
      <c r="B724" s="124"/>
      <c r="C724" s="124"/>
      <c r="D724" s="128" t="s">
        <v>26</v>
      </c>
      <c r="E724" s="186" t="s">
        <v>184</v>
      </c>
      <c r="F724" s="189"/>
      <c r="G724" s="258"/>
      <c r="H724" s="361">
        <f>SUM(H725:H726)</f>
        <v>1550</v>
      </c>
      <c r="I724" s="137"/>
      <c r="J724" s="296">
        <v>0</v>
      </c>
      <c r="K724" s="137">
        <v>350</v>
      </c>
    </row>
    <row r="725" spans="1:11" ht="15">
      <c r="A725" s="123"/>
      <c r="B725" s="124"/>
      <c r="C725" s="124"/>
      <c r="D725" s="128"/>
      <c r="E725" s="330" t="s">
        <v>161</v>
      </c>
      <c r="F725" s="127" t="s">
        <v>470</v>
      </c>
      <c r="G725" s="260"/>
      <c r="H725" s="380">
        <v>350</v>
      </c>
      <c r="I725" s="138"/>
      <c r="J725" s="296">
        <v>0</v>
      </c>
      <c r="K725" s="137">
        <v>350</v>
      </c>
    </row>
    <row r="726" spans="1:11" ht="15">
      <c r="A726" s="123"/>
      <c r="B726" s="124"/>
      <c r="C726" s="124"/>
      <c r="D726" s="128"/>
      <c r="E726" s="330" t="s">
        <v>161</v>
      </c>
      <c r="F726" s="127" t="s">
        <v>496</v>
      </c>
      <c r="G726" s="260"/>
      <c r="H726" s="380">
        <v>1200</v>
      </c>
      <c r="I726" s="138"/>
      <c r="J726" s="297"/>
      <c r="K726" s="138"/>
    </row>
    <row r="727" spans="1:11" ht="15.75" thickBot="1">
      <c r="A727" s="140"/>
      <c r="B727" s="141"/>
      <c r="C727" s="141"/>
      <c r="D727" s="163"/>
      <c r="E727" s="141"/>
      <c r="F727" s="141"/>
      <c r="G727" s="262"/>
      <c r="H727" s="368"/>
      <c r="I727" s="160"/>
      <c r="J727" s="300"/>
      <c r="K727" s="160"/>
    </row>
    <row r="728" spans="1:11" ht="15.75" thickBot="1">
      <c r="A728" s="204"/>
      <c r="B728" s="117" t="s">
        <v>140</v>
      </c>
      <c r="C728" s="118"/>
      <c r="D728" s="118"/>
      <c r="E728" s="118"/>
      <c r="F728" s="118"/>
      <c r="G728" s="318"/>
      <c r="H728" s="359">
        <f>SUM(H730,H738)</f>
        <v>120355</v>
      </c>
      <c r="I728" s="143">
        <f>SUM(I730,I738)</f>
        <v>53475</v>
      </c>
      <c r="J728" s="294">
        <f>I728/H728*100</f>
        <v>44.43105811972913</v>
      </c>
      <c r="K728" s="143">
        <f>SUM(K730,K738)</f>
        <v>118467</v>
      </c>
    </row>
    <row r="729" spans="1:11" ht="15">
      <c r="A729" s="144"/>
      <c r="B729" s="145"/>
      <c r="C729" s="145"/>
      <c r="D729" s="145"/>
      <c r="E729" s="145"/>
      <c r="F729" s="145"/>
      <c r="G729" s="267"/>
      <c r="H729" s="363"/>
      <c r="I729" s="148"/>
      <c r="J729" s="296"/>
      <c r="K729" s="148"/>
    </row>
    <row r="730" spans="1:11" ht="15">
      <c r="A730" s="123"/>
      <c r="B730" s="124"/>
      <c r="C730" s="121" t="s">
        <v>6</v>
      </c>
      <c r="D730" s="122" t="s">
        <v>171</v>
      </c>
      <c r="E730" s="127"/>
      <c r="F730" s="127"/>
      <c r="G730" s="321"/>
      <c r="H730" s="360">
        <f>SUM(H731:H736)</f>
        <v>118904</v>
      </c>
      <c r="I730" s="150">
        <f>SUM(I731:I736)</f>
        <v>53475</v>
      </c>
      <c r="J730" s="295">
        <f>I730/H730*100</f>
        <v>44.97325573571957</v>
      </c>
      <c r="K730" s="150">
        <f>SUM(K731:K736)</f>
        <v>117527</v>
      </c>
    </row>
    <row r="731" spans="1:11" ht="15">
      <c r="A731" s="123"/>
      <c r="B731" s="124"/>
      <c r="C731" s="124"/>
      <c r="D731" s="128" t="s">
        <v>119</v>
      </c>
      <c r="E731" s="126" t="s">
        <v>300</v>
      </c>
      <c r="F731" s="126"/>
      <c r="G731" s="258"/>
      <c r="H731" s="361">
        <v>71739</v>
      </c>
      <c r="I731" s="137">
        <v>33415</v>
      </c>
      <c r="J731" s="296">
        <f>I731/H731*100</f>
        <v>46.5785695367931</v>
      </c>
      <c r="K731" s="137">
        <v>71739</v>
      </c>
    </row>
    <row r="732" spans="1:11" ht="15">
      <c r="A732" s="123"/>
      <c r="B732" s="124"/>
      <c r="C732" s="124"/>
      <c r="D732" s="128" t="s">
        <v>10</v>
      </c>
      <c r="E732" s="126" t="s">
        <v>191</v>
      </c>
      <c r="F732" s="126"/>
      <c r="G732" s="258"/>
      <c r="H732" s="361">
        <v>23510</v>
      </c>
      <c r="I732" s="137">
        <v>10564</v>
      </c>
      <c r="J732" s="296">
        <f>I732/H732*100</f>
        <v>44.93407060825181</v>
      </c>
      <c r="K732" s="137">
        <v>23460</v>
      </c>
    </row>
    <row r="733" spans="1:11" ht="15">
      <c r="A733" s="123"/>
      <c r="B733" s="124"/>
      <c r="C733" s="124"/>
      <c r="D733" s="128" t="s">
        <v>12</v>
      </c>
      <c r="E733" s="126" t="s">
        <v>172</v>
      </c>
      <c r="F733" s="126"/>
      <c r="G733" s="258"/>
      <c r="H733" s="361">
        <v>20694</v>
      </c>
      <c r="I733" s="137">
        <v>6979</v>
      </c>
      <c r="J733" s="296">
        <f>I733/H733*100</f>
        <v>33.72475113559486</v>
      </c>
      <c r="K733" s="137">
        <v>20140</v>
      </c>
    </row>
    <row r="734" spans="1:11" ht="15">
      <c r="A734" s="123"/>
      <c r="B734" s="124"/>
      <c r="C734" s="124"/>
      <c r="D734" s="128" t="s">
        <v>230</v>
      </c>
      <c r="E734" s="126" t="s">
        <v>385</v>
      </c>
      <c r="F734" s="126"/>
      <c r="G734" s="258"/>
      <c r="H734" s="361">
        <v>2961</v>
      </c>
      <c r="I734" s="137">
        <v>2517</v>
      </c>
      <c r="J734" s="296">
        <f>I734/H734*100</f>
        <v>85.00506585612969</v>
      </c>
      <c r="K734" s="137">
        <v>2188</v>
      </c>
    </row>
    <row r="735" spans="1:11" ht="15">
      <c r="A735" s="123"/>
      <c r="B735" s="124"/>
      <c r="C735" s="124"/>
      <c r="D735" s="128" t="s">
        <v>233</v>
      </c>
      <c r="E735" s="203" t="s">
        <v>386</v>
      </c>
      <c r="F735" s="126"/>
      <c r="G735" s="258"/>
      <c r="H735" s="361"/>
      <c r="I735" s="137"/>
      <c r="J735" s="296"/>
      <c r="K735" s="137"/>
    </row>
    <row r="736" spans="1:11" ht="15">
      <c r="A736" s="123"/>
      <c r="B736" s="124"/>
      <c r="C736" s="124"/>
      <c r="D736" s="128" t="s">
        <v>235</v>
      </c>
      <c r="E736" s="203" t="s">
        <v>302</v>
      </c>
      <c r="F736" s="293"/>
      <c r="G736" s="258"/>
      <c r="H736" s="361"/>
      <c r="I736" s="137"/>
      <c r="J736" s="296"/>
      <c r="K736" s="137"/>
    </row>
    <row r="737" spans="1:11" ht="15">
      <c r="A737" s="123"/>
      <c r="B737" s="124"/>
      <c r="C737" s="124"/>
      <c r="D737" s="124"/>
      <c r="E737" s="124"/>
      <c r="F737" s="124"/>
      <c r="G737" s="258"/>
      <c r="H737" s="361"/>
      <c r="I737" s="137"/>
      <c r="J737" s="296"/>
      <c r="K737" s="137"/>
    </row>
    <row r="738" spans="1:11" ht="15">
      <c r="A738" s="119"/>
      <c r="B738" s="120"/>
      <c r="C738" s="121" t="s">
        <v>16</v>
      </c>
      <c r="D738" s="122" t="s">
        <v>173</v>
      </c>
      <c r="E738" s="122"/>
      <c r="F738" s="122"/>
      <c r="G738" s="321"/>
      <c r="H738" s="360">
        <f>SUM(H739,H743)</f>
        <v>1451</v>
      </c>
      <c r="I738" s="150">
        <f>SUM(I739,I743)</f>
        <v>0</v>
      </c>
      <c r="J738" s="295">
        <f>I738/H738*100</f>
        <v>0</v>
      </c>
      <c r="K738" s="150">
        <f>SUM(K739,K743)</f>
        <v>940</v>
      </c>
    </row>
    <row r="739" spans="1:11" ht="15">
      <c r="A739" s="123"/>
      <c r="B739" s="124"/>
      <c r="C739" s="124"/>
      <c r="D739" s="128" t="s">
        <v>174</v>
      </c>
      <c r="E739" s="126" t="s">
        <v>175</v>
      </c>
      <c r="F739" s="126"/>
      <c r="G739" s="258"/>
      <c r="H739" s="361">
        <f>SUM(H740:H742)</f>
        <v>871</v>
      </c>
      <c r="I739" s="137"/>
      <c r="J739" s="296">
        <v>0</v>
      </c>
      <c r="K739" s="137">
        <v>360</v>
      </c>
    </row>
    <row r="740" spans="1:11" ht="15">
      <c r="A740" s="123"/>
      <c r="B740" s="124"/>
      <c r="C740" s="124"/>
      <c r="D740" s="128"/>
      <c r="E740" s="330" t="s">
        <v>161</v>
      </c>
      <c r="F740" s="127" t="s">
        <v>471</v>
      </c>
      <c r="G740" s="258"/>
      <c r="H740" s="361">
        <v>300</v>
      </c>
      <c r="I740" s="137"/>
      <c r="J740" s="296">
        <v>0</v>
      </c>
      <c r="K740" s="137">
        <v>300</v>
      </c>
    </row>
    <row r="741" spans="1:11" ht="15">
      <c r="A741" s="123"/>
      <c r="B741" s="124"/>
      <c r="C741" s="124"/>
      <c r="D741" s="128"/>
      <c r="E741" s="330" t="s">
        <v>161</v>
      </c>
      <c r="F741" s="127" t="s">
        <v>472</v>
      </c>
      <c r="G741" s="258"/>
      <c r="H741" s="361">
        <v>60</v>
      </c>
      <c r="I741" s="137"/>
      <c r="J741" s="296">
        <v>0</v>
      </c>
      <c r="K741" s="137">
        <v>60</v>
      </c>
    </row>
    <row r="742" spans="1:11" ht="15">
      <c r="A742" s="123"/>
      <c r="B742" s="124"/>
      <c r="C742" s="124"/>
      <c r="D742" s="128"/>
      <c r="E742" s="330" t="s">
        <v>161</v>
      </c>
      <c r="F742" s="127" t="s">
        <v>500</v>
      </c>
      <c r="G742" s="258"/>
      <c r="H742" s="361">
        <v>511</v>
      </c>
      <c r="I742" s="137"/>
      <c r="J742" s="296"/>
      <c r="K742" s="137"/>
    </row>
    <row r="743" spans="1:11" ht="15">
      <c r="A743" s="123"/>
      <c r="B743" s="124"/>
      <c r="C743" s="124"/>
      <c r="D743" s="173" t="s">
        <v>26</v>
      </c>
      <c r="E743" s="186" t="s">
        <v>184</v>
      </c>
      <c r="F743" s="189"/>
      <c r="G743" s="258"/>
      <c r="H743" s="361">
        <v>580</v>
      </c>
      <c r="I743" s="137"/>
      <c r="J743" s="296">
        <f>I743/H743*100</f>
        <v>0</v>
      </c>
      <c r="K743" s="137">
        <v>580</v>
      </c>
    </row>
    <row r="744" spans="1:11" ht="15">
      <c r="A744" s="123"/>
      <c r="B744" s="124"/>
      <c r="C744" s="124"/>
      <c r="D744" s="173"/>
      <c r="E744" s="330" t="s">
        <v>161</v>
      </c>
      <c r="F744" s="127" t="s">
        <v>473</v>
      </c>
      <c r="G744" s="260"/>
      <c r="H744" s="380">
        <v>580</v>
      </c>
      <c r="I744" s="138"/>
      <c r="J744" s="296">
        <f>I744/H744*100</f>
        <v>0</v>
      </c>
      <c r="K744" s="138">
        <v>580</v>
      </c>
    </row>
    <row r="745" spans="1:11" ht="15.75" thickBot="1">
      <c r="A745" s="140"/>
      <c r="B745" s="141"/>
      <c r="C745" s="141"/>
      <c r="D745" s="141"/>
      <c r="E745" s="141"/>
      <c r="F745" s="141"/>
      <c r="G745" s="262"/>
      <c r="H745" s="368"/>
      <c r="I745" s="160"/>
      <c r="J745" s="300"/>
      <c r="K745" s="160"/>
    </row>
    <row r="746" spans="1:11" ht="15">
      <c r="A746" s="205"/>
      <c r="B746" s="206" t="s">
        <v>144</v>
      </c>
      <c r="C746" s="207"/>
      <c r="D746" s="207"/>
      <c r="E746" s="207"/>
      <c r="F746" s="207"/>
      <c r="G746" s="325"/>
      <c r="H746" s="382">
        <f>SUM(H747,H754)</f>
        <v>49414</v>
      </c>
      <c r="I746" s="276">
        <f>SUM(I747,I754)</f>
        <v>18497</v>
      </c>
      <c r="J746" s="308">
        <f>I746/H746*100</f>
        <v>37.43271137734246</v>
      </c>
      <c r="K746" s="276">
        <f>SUM(K747,K754)</f>
        <v>49187</v>
      </c>
    </row>
    <row r="747" spans="1:11" ht="15">
      <c r="A747" s="119"/>
      <c r="B747" s="120"/>
      <c r="C747" s="121" t="s">
        <v>6</v>
      </c>
      <c r="D747" s="122" t="s">
        <v>171</v>
      </c>
      <c r="E747" s="122"/>
      <c r="F747" s="122"/>
      <c r="G747" s="321"/>
      <c r="H747" s="360">
        <f>SUM(H748:H752)</f>
        <v>47630</v>
      </c>
      <c r="I747" s="150">
        <f>SUM(I748:I752)</f>
        <v>18497</v>
      </c>
      <c r="J747" s="295">
        <f>I747/H747*100</f>
        <v>38.83476800335923</v>
      </c>
      <c r="K747" s="150">
        <f>SUM(K748:K752)</f>
        <v>47600</v>
      </c>
    </row>
    <row r="748" spans="1:11" ht="15">
      <c r="A748" s="123"/>
      <c r="B748" s="124"/>
      <c r="C748" s="124"/>
      <c r="D748" s="128" t="s">
        <v>119</v>
      </c>
      <c r="E748" s="126" t="s">
        <v>300</v>
      </c>
      <c r="F748" s="126"/>
      <c r="G748" s="258"/>
      <c r="H748" s="361">
        <v>26140</v>
      </c>
      <c r="I748" s="137">
        <v>11889</v>
      </c>
      <c r="J748" s="296">
        <f>I748/H748*100</f>
        <v>45.482019892884466</v>
      </c>
      <c r="K748" s="137">
        <v>26140</v>
      </c>
    </row>
    <row r="749" spans="1:11" ht="15">
      <c r="A749" s="123"/>
      <c r="B749" s="124"/>
      <c r="C749" s="124"/>
      <c r="D749" s="128" t="s">
        <v>10</v>
      </c>
      <c r="E749" s="127" t="s">
        <v>191</v>
      </c>
      <c r="F749" s="126"/>
      <c r="G749" s="258"/>
      <c r="H749" s="361">
        <v>8632</v>
      </c>
      <c r="I749" s="137">
        <v>3872</v>
      </c>
      <c r="J749" s="296">
        <f>I749/H749*100</f>
        <v>44.8563484708063</v>
      </c>
      <c r="K749" s="137">
        <v>8632</v>
      </c>
    </row>
    <row r="750" spans="1:11" ht="15">
      <c r="A750" s="123"/>
      <c r="B750" s="124"/>
      <c r="C750" s="124"/>
      <c r="D750" s="128" t="s">
        <v>12</v>
      </c>
      <c r="E750" s="127" t="s">
        <v>172</v>
      </c>
      <c r="F750" s="126"/>
      <c r="G750" s="258"/>
      <c r="H750" s="361">
        <v>12858</v>
      </c>
      <c r="I750" s="137">
        <v>2736</v>
      </c>
      <c r="J750" s="296">
        <f>I750/H750*100</f>
        <v>21.278581427904804</v>
      </c>
      <c r="K750" s="137">
        <v>12828</v>
      </c>
    </row>
    <row r="751" spans="1:11" ht="15">
      <c r="A751" s="123"/>
      <c r="B751" s="124"/>
      <c r="C751" s="124"/>
      <c r="D751" s="128" t="s">
        <v>233</v>
      </c>
      <c r="E751" s="183" t="s">
        <v>386</v>
      </c>
      <c r="F751" s="126"/>
      <c r="G751" s="258"/>
      <c r="H751" s="361"/>
      <c r="I751" s="137"/>
      <c r="J751" s="296"/>
      <c r="K751" s="137"/>
    </row>
    <row r="752" spans="1:11" ht="15">
      <c r="A752" s="123"/>
      <c r="B752" s="124"/>
      <c r="C752" s="124"/>
      <c r="D752" s="128" t="s">
        <v>235</v>
      </c>
      <c r="E752" s="203" t="s">
        <v>302</v>
      </c>
      <c r="F752" s="293"/>
      <c r="G752" s="258"/>
      <c r="H752" s="361"/>
      <c r="I752" s="137"/>
      <c r="J752" s="296"/>
      <c r="K752" s="137"/>
    </row>
    <row r="753" spans="1:11" ht="15">
      <c r="A753" s="123"/>
      <c r="B753" s="124"/>
      <c r="C753" s="124"/>
      <c r="D753" s="128"/>
      <c r="E753" s="192"/>
      <c r="F753" s="124"/>
      <c r="G753" s="258"/>
      <c r="H753" s="362"/>
      <c r="I753" s="150"/>
      <c r="J753" s="296"/>
      <c r="K753" s="150"/>
    </row>
    <row r="754" spans="1:11" ht="15">
      <c r="A754" s="119"/>
      <c r="B754" s="120"/>
      <c r="C754" s="121" t="s">
        <v>16</v>
      </c>
      <c r="D754" s="122" t="s">
        <v>173</v>
      </c>
      <c r="E754" s="122"/>
      <c r="F754" s="122"/>
      <c r="G754" s="259"/>
      <c r="H754" s="362">
        <f>SUM(H755,H758)</f>
        <v>1784</v>
      </c>
      <c r="I754" s="150"/>
      <c r="J754" s="295">
        <v>0</v>
      </c>
      <c r="K754" s="150">
        <f>SUM(K755,K758)</f>
        <v>1587</v>
      </c>
    </row>
    <row r="755" spans="1:11" ht="15">
      <c r="A755" s="123"/>
      <c r="B755" s="124"/>
      <c r="C755" s="124"/>
      <c r="D755" s="128" t="s">
        <v>174</v>
      </c>
      <c r="E755" s="126" t="s">
        <v>175</v>
      </c>
      <c r="F755" s="126"/>
      <c r="G755" s="258"/>
      <c r="H755" s="361">
        <f>SUM(H756:H757)</f>
        <v>543</v>
      </c>
      <c r="I755" s="137"/>
      <c r="J755" s="296">
        <v>0</v>
      </c>
      <c r="K755" s="137">
        <v>346</v>
      </c>
    </row>
    <row r="756" spans="1:11" ht="15">
      <c r="A756" s="123"/>
      <c r="B756" s="124"/>
      <c r="C756" s="124"/>
      <c r="D756" s="128"/>
      <c r="E756" s="330" t="s">
        <v>161</v>
      </c>
      <c r="F756" s="127" t="s">
        <v>474</v>
      </c>
      <c r="G756" s="258"/>
      <c r="H756" s="361">
        <v>346</v>
      </c>
      <c r="I756" s="137"/>
      <c r="J756" s="296">
        <v>0</v>
      </c>
      <c r="K756" s="137">
        <v>346</v>
      </c>
    </row>
    <row r="757" spans="1:11" ht="15">
      <c r="A757" s="123"/>
      <c r="B757" s="124"/>
      <c r="C757" s="124"/>
      <c r="D757" s="128"/>
      <c r="E757" s="330" t="s">
        <v>161</v>
      </c>
      <c r="F757" s="293" t="s">
        <v>500</v>
      </c>
      <c r="G757" s="258"/>
      <c r="H757" s="361">
        <v>197</v>
      </c>
      <c r="I757" s="137"/>
      <c r="J757" s="296"/>
      <c r="K757" s="137"/>
    </row>
    <row r="758" spans="1:11" ht="15">
      <c r="A758" s="123"/>
      <c r="B758" s="124"/>
      <c r="C758" s="124"/>
      <c r="D758" s="128" t="s">
        <v>26</v>
      </c>
      <c r="E758" s="186" t="s">
        <v>184</v>
      </c>
      <c r="F758" s="189"/>
      <c r="G758" s="258"/>
      <c r="H758" s="361">
        <v>1241</v>
      </c>
      <c r="I758" s="137"/>
      <c r="J758" s="296">
        <v>0</v>
      </c>
      <c r="K758" s="137">
        <v>1241</v>
      </c>
    </row>
    <row r="759" spans="1:11" ht="15">
      <c r="A759" s="123"/>
      <c r="B759" s="124"/>
      <c r="C759" s="124"/>
      <c r="D759" s="128"/>
      <c r="E759" s="330" t="s">
        <v>161</v>
      </c>
      <c r="F759" s="127" t="s">
        <v>475</v>
      </c>
      <c r="G759" s="258"/>
      <c r="H759" s="361">
        <v>1241</v>
      </c>
      <c r="I759" s="148"/>
      <c r="J759" s="296">
        <v>0</v>
      </c>
      <c r="K759" s="148">
        <v>1241</v>
      </c>
    </row>
    <row r="760" spans="1:11" ht="15">
      <c r="A760" s="123"/>
      <c r="B760" s="124"/>
      <c r="C760" s="124"/>
      <c r="D760" s="124"/>
      <c r="E760" s="124"/>
      <c r="F760" s="124"/>
      <c r="G760" s="258"/>
      <c r="H760" s="364"/>
      <c r="I760" s="169"/>
      <c r="J760" s="297"/>
      <c r="K760" s="169"/>
    </row>
    <row r="761" spans="1:11" ht="15">
      <c r="A761" s="208"/>
      <c r="B761" s="171" t="s">
        <v>146</v>
      </c>
      <c r="C761" s="209"/>
      <c r="D761" s="209"/>
      <c r="E761" s="209"/>
      <c r="F761" s="209"/>
      <c r="G761" s="323"/>
      <c r="H761" s="374">
        <f>SUM(H762,H769)</f>
        <v>86290</v>
      </c>
      <c r="I761" s="273">
        <f>SUM(I762,I769)</f>
        <v>36881</v>
      </c>
      <c r="J761" s="304">
        <f>I761/H761*100</f>
        <v>42.74075790937536</v>
      </c>
      <c r="K761" s="273">
        <f>SUM(K762,K769)</f>
        <v>84205</v>
      </c>
    </row>
    <row r="762" spans="1:11" ht="15">
      <c r="A762" s="119"/>
      <c r="B762" s="120"/>
      <c r="C762" s="121" t="s">
        <v>6</v>
      </c>
      <c r="D762" s="122" t="s">
        <v>171</v>
      </c>
      <c r="E762" s="122"/>
      <c r="F762" s="122"/>
      <c r="G762" s="321"/>
      <c r="H762" s="360">
        <f>SUM(H763:H767)</f>
        <v>82748</v>
      </c>
      <c r="I762" s="150">
        <f>SUM(I763:I765)</f>
        <v>35346</v>
      </c>
      <c r="J762" s="295">
        <f>I762/H762*100</f>
        <v>42.71523178807947</v>
      </c>
      <c r="K762" s="150">
        <f>SUM(K763:K765)</f>
        <v>80885</v>
      </c>
    </row>
    <row r="763" spans="1:11" ht="15">
      <c r="A763" s="123"/>
      <c r="B763" s="124"/>
      <c r="C763" s="124"/>
      <c r="D763" s="128" t="s">
        <v>119</v>
      </c>
      <c r="E763" s="126" t="s">
        <v>300</v>
      </c>
      <c r="F763" s="126"/>
      <c r="G763" s="258"/>
      <c r="H763" s="361">
        <v>49181</v>
      </c>
      <c r="I763" s="137">
        <v>22202</v>
      </c>
      <c r="J763" s="296">
        <f>I763/H763*100</f>
        <v>45.14344970618735</v>
      </c>
      <c r="K763" s="137">
        <v>48013</v>
      </c>
    </row>
    <row r="764" spans="1:11" ht="15">
      <c r="A764" s="123"/>
      <c r="B764" s="124"/>
      <c r="C764" s="124"/>
      <c r="D764" s="128" t="s">
        <v>10</v>
      </c>
      <c r="E764" s="127" t="s">
        <v>191</v>
      </c>
      <c r="F764" s="126"/>
      <c r="G764" s="258"/>
      <c r="H764" s="361">
        <v>15584</v>
      </c>
      <c r="I764" s="137">
        <v>7047</v>
      </c>
      <c r="J764" s="296">
        <f>I764/H764*100</f>
        <v>45.21945585215606</v>
      </c>
      <c r="K764" s="137">
        <v>15210</v>
      </c>
    </row>
    <row r="765" spans="1:11" ht="15">
      <c r="A765" s="123"/>
      <c r="B765" s="124"/>
      <c r="C765" s="124"/>
      <c r="D765" s="128" t="s">
        <v>12</v>
      </c>
      <c r="E765" s="126" t="s">
        <v>172</v>
      </c>
      <c r="F765" s="126"/>
      <c r="G765" s="258"/>
      <c r="H765" s="361">
        <v>17983</v>
      </c>
      <c r="I765" s="137">
        <v>6097</v>
      </c>
      <c r="J765" s="296">
        <f>I765/H765*100</f>
        <v>33.90424289606851</v>
      </c>
      <c r="K765" s="137">
        <v>17662</v>
      </c>
    </row>
    <row r="766" spans="1:11" ht="15">
      <c r="A766" s="123"/>
      <c r="B766" s="124"/>
      <c r="C766" s="124"/>
      <c r="D766" s="128" t="s">
        <v>233</v>
      </c>
      <c r="E766" s="183" t="s">
        <v>386</v>
      </c>
      <c r="F766" s="126"/>
      <c r="G766" s="258"/>
      <c r="H766" s="362"/>
      <c r="I766" s="150"/>
      <c r="J766" s="296"/>
      <c r="K766" s="150"/>
    </row>
    <row r="767" spans="1:11" ht="15">
      <c r="A767" s="123"/>
      <c r="B767" s="124"/>
      <c r="C767" s="124"/>
      <c r="D767" s="128" t="s">
        <v>235</v>
      </c>
      <c r="E767" s="203" t="s">
        <v>302</v>
      </c>
      <c r="F767" s="293"/>
      <c r="G767" s="258"/>
      <c r="H767" s="361"/>
      <c r="I767" s="137"/>
      <c r="J767" s="296"/>
      <c r="K767" s="137"/>
    </row>
    <row r="768" spans="1:11" ht="15">
      <c r="A768" s="123"/>
      <c r="B768" s="124"/>
      <c r="C768" s="124"/>
      <c r="D768" s="128"/>
      <c r="E768" s="192"/>
      <c r="F768" s="124"/>
      <c r="G768" s="258"/>
      <c r="H768" s="362"/>
      <c r="I768" s="150"/>
      <c r="J768" s="296"/>
      <c r="K768" s="150"/>
    </row>
    <row r="769" spans="1:11" ht="15">
      <c r="A769" s="119"/>
      <c r="B769" s="120"/>
      <c r="C769" s="121" t="s">
        <v>16</v>
      </c>
      <c r="D769" s="122" t="s">
        <v>173</v>
      </c>
      <c r="E769" s="122"/>
      <c r="F769" s="122"/>
      <c r="G769" s="259"/>
      <c r="H769" s="362">
        <f>SUM(H770,H774)</f>
        <v>3542</v>
      </c>
      <c r="I769" s="150">
        <f>SUM(I770,I774)</f>
        <v>1535</v>
      </c>
      <c r="J769" s="295">
        <f>I769/H769*100</f>
        <v>43.33709768492377</v>
      </c>
      <c r="K769" s="150">
        <f>SUM(K770:K774)</f>
        <v>3320</v>
      </c>
    </row>
    <row r="770" spans="1:11" ht="15">
      <c r="A770" s="123"/>
      <c r="B770" s="124"/>
      <c r="C770" s="124"/>
      <c r="D770" s="128" t="s">
        <v>174</v>
      </c>
      <c r="E770" s="126" t="s">
        <v>175</v>
      </c>
      <c r="F770" s="126"/>
      <c r="G770" s="258"/>
      <c r="H770" s="361">
        <v>2112</v>
      </c>
      <c r="I770" s="137">
        <v>1535</v>
      </c>
      <c r="J770" s="296">
        <f>I770/H770*100</f>
        <v>72.67992424242425</v>
      </c>
      <c r="K770" s="137">
        <v>1890</v>
      </c>
    </row>
    <row r="771" spans="1:11" ht="15">
      <c r="A771" s="123"/>
      <c r="B771" s="124"/>
      <c r="C771" s="124"/>
      <c r="D771" s="128"/>
      <c r="E771" s="330" t="s">
        <v>161</v>
      </c>
      <c r="F771" s="127" t="s">
        <v>476</v>
      </c>
      <c r="G771" s="260"/>
      <c r="H771" s="380">
        <v>390</v>
      </c>
      <c r="I771" s="138">
        <v>141</v>
      </c>
      <c r="J771" s="296">
        <f>I771/H771*100</f>
        <v>36.15384615384615</v>
      </c>
      <c r="K771" s="138"/>
    </row>
    <row r="772" spans="1:11" ht="15">
      <c r="A772" s="123"/>
      <c r="B772" s="124"/>
      <c r="C772" s="124"/>
      <c r="D772" s="128"/>
      <c r="E772" s="330" t="s">
        <v>161</v>
      </c>
      <c r="F772" s="127" t="s">
        <v>482</v>
      </c>
      <c r="G772" s="260"/>
      <c r="H772" s="380">
        <v>1500</v>
      </c>
      <c r="I772" s="138">
        <v>1226</v>
      </c>
      <c r="J772" s="296">
        <v>0</v>
      </c>
      <c r="K772" s="138"/>
    </row>
    <row r="773" spans="1:11" ht="15">
      <c r="A773" s="123"/>
      <c r="B773" s="124"/>
      <c r="C773" s="124"/>
      <c r="D773" s="128"/>
      <c r="E773" s="330" t="s">
        <v>161</v>
      </c>
      <c r="F773" s="293" t="s">
        <v>500</v>
      </c>
      <c r="G773" s="260"/>
      <c r="H773" s="380">
        <v>222</v>
      </c>
      <c r="I773" s="138"/>
      <c r="J773" s="296"/>
      <c r="K773" s="138"/>
    </row>
    <row r="774" spans="1:11" ht="15">
      <c r="A774" s="123"/>
      <c r="B774" s="124"/>
      <c r="C774" s="124"/>
      <c r="D774" s="128" t="s">
        <v>26</v>
      </c>
      <c r="E774" s="186" t="s">
        <v>184</v>
      </c>
      <c r="F774" s="189"/>
      <c r="G774" s="260"/>
      <c r="H774" s="380">
        <v>1430</v>
      </c>
      <c r="I774" s="138"/>
      <c r="J774" s="296">
        <f>I774/H774*100</f>
        <v>0</v>
      </c>
      <c r="K774" s="138">
        <v>1430</v>
      </c>
    </row>
    <row r="775" spans="1:11" ht="15">
      <c r="A775" s="123"/>
      <c r="B775" s="124"/>
      <c r="C775" s="124"/>
      <c r="D775" s="128"/>
      <c r="E775" s="330" t="s">
        <v>161</v>
      </c>
      <c r="F775" s="127" t="s">
        <v>477</v>
      </c>
      <c r="G775" s="260"/>
      <c r="H775" s="380">
        <v>1430</v>
      </c>
      <c r="I775" s="138"/>
      <c r="J775" s="296">
        <f>I775/H775*100</f>
        <v>0</v>
      </c>
      <c r="K775" s="138"/>
    </row>
    <row r="776" spans="1:11" ht="15.75" thickBot="1">
      <c r="A776" s="140"/>
      <c r="B776" s="141"/>
      <c r="C776" s="141"/>
      <c r="D776" s="141"/>
      <c r="E776" s="141"/>
      <c r="F776" s="141"/>
      <c r="G776" s="262"/>
      <c r="H776" s="368"/>
      <c r="I776" s="160"/>
      <c r="J776" s="300"/>
      <c r="K776" s="160"/>
    </row>
    <row r="777" spans="1:11" ht="15">
      <c r="A777" s="205"/>
      <c r="B777" s="206" t="s">
        <v>438</v>
      </c>
      <c r="C777" s="207"/>
      <c r="D777" s="207"/>
      <c r="E777" s="207"/>
      <c r="F777" s="207"/>
      <c r="G777" s="325"/>
      <c r="H777" s="382">
        <f>SUM(H778,H785)</f>
        <v>40900</v>
      </c>
      <c r="I777" s="276">
        <f>SUM(I778,I785)</f>
        <v>15039</v>
      </c>
      <c r="J777" s="308">
        <f aca="true" t="shared" si="29" ref="J777:J787">I777/H777*100</f>
        <v>36.770171149144254</v>
      </c>
      <c r="K777" s="276">
        <f>SUM(K778,K785)</f>
        <v>39339</v>
      </c>
    </row>
    <row r="778" spans="1:11" ht="15">
      <c r="A778" s="119"/>
      <c r="B778" s="120"/>
      <c r="C778" s="121" t="s">
        <v>6</v>
      </c>
      <c r="D778" s="122" t="s">
        <v>171</v>
      </c>
      <c r="E778" s="122"/>
      <c r="F778" s="122"/>
      <c r="G778" s="321"/>
      <c r="H778" s="360">
        <f>SUM(H779:H783)</f>
        <v>39054</v>
      </c>
      <c r="I778" s="150">
        <f>SUM(I779:I783)</f>
        <v>15039</v>
      </c>
      <c r="J778" s="295">
        <f t="shared" si="29"/>
        <v>38.50821938853895</v>
      </c>
      <c r="K778" s="150">
        <f>SUM(K779:K783)</f>
        <v>38989</v>
      </c>
    </row>
    <row r="779" spans="1:11" ht="15">
      <c r="A779" s="123"/>
      <c r="B779" s="124"/>
      <c r="C779" s="124"/>
      <c r="D779" s="128" t="s">
        <v>119</v>
      </c>
      <c r="E779" s="126" t="s">
        <v>300</v>
      </c>
      <c r="F779" s="126"/>
      <c r="G779" s="258"/>
      <c r="H779" s="361">
        <v>21966</v>
      </c>
      <c r="I779" s="137">
        <v>8936</v>
      </c>
      <c r="J779" s="296">
        <f t="shared" si="29"/>
        <v>40.68105253573705</v>
      </c>
      <c r="K779" s="137">
        <v>21966</v>
      </c>
    </row>
    <row r="780" spans="1:11" ht="15">
      <c r="A780" s="123"/>
      <c r="B780" s="124"/>
      <c r="C780" s="124"/>
      <c r="D780" s="128" t="s">
        <v>10</v>
      </c>
      <c r="E780" s="127" t="s">
        <v>191</v>
      </c>
      <c r="F780" s="126"/>
      <c r="G780" s="258"/>
      <c r="H780" s="361">
        <v>6940</v>
      </c>
      <c r="I780" s="137">
        <v>2936</v>
      </c>
      <c r="J780" s="296">
        <f t="shared" si="29"/>
        <v>42.305475504322764</v>
      </c>
      <c r="K780" s="137">
        <v>6940</v>
      </c>
    </row>
    <row r="781" spans="1:11" ht="15">
      <c r="A781" s="123"/>
      <c r="B781" s="124"/>
      <c r="C781" s="124"/>
      <c r="D781" s="128" t="s">
        <v>12</v>
      </c>
      <c r="E781" s="127" t="s">
        <v>172</v>
      </c>
      <c r="F781" s="126"/>
      <c r="G781" s="258"/>
      <c r="H781" s="361">
        <v>10148</v>
      </c>
      <c r="I781" s="137">
        <v>3167</v>
      </c>
      <c r="J781" s="296">
        <f t="shared" si="29"/>
        <v>31.20811982656681</v>
      </c>
      <c r="K781" s="137">
        <v>10083</v>
      </c>
    </row>
    <row r="782" spans="1:11" ht="15">
      <c r="A782" s="123"/>
      <c r="B782" s="124"/>
      <c r="C782" s="124"/>
      <c r="D782" s="128" t="s">
        <v>233</v>
      </c>
      <c r="E782" s="203" t="s">
        <v>386</v>
      </c>
      <c r="F782" s="126"/>
      <c r="G782" s="258"/>
      <c r="H782" s="361"/>
      <c r="I782" s="137"/>
      <c r="J782" s="296"/>
      <c r="K782" s="137"/>
    </row>
    <row r="783" spans="1:11" ht="15">
      <c r="A783" s="123"/>
      <c r="B783" s="124"/>
      <c r="C783" s="124"/>
      <c r="D783" s="128" t="s">
        <v>235</v>
      </c>
      <c r="E783" s="203" t="s">
        <v>302</v>
      </c>
      <c r="F783" s="293"/>
      <c r="G783" s="258"/>
      <c r="H783" s="361"/>
      <c r="I783" s="137"/>
      <c r="J783" s="296"/>
      <c r="K783" s="137"/>
    </row>
    <row r="784" spans="1:11" ht="15">
      <c r="A784" s="123"/>
      <c r="B784" s="124"/>
      <c r="C784" s="124"/>
      <c r="D784" s="128"/>
      <c r="E784" s="192"/>
      <c r="F784" s="124"/>
      <c r="G784" s="258"/>
      <c r="H784" s="363"/>
      <c r="I784" s="148"/>
      <c r="J784" s="296"/>
      <c r="K784" s="148"/>
    </row>
    <row r="785" spans="1:11" ht="15">
      <c r="A785" s="119"/>
      <c r="B785" s="120"/>
      <c r="C785" s="121" t="s">
        <v>16</v>
      </c>
      <c r="D785" s="122" t="s">
        <v>173</v>
      </c>
      <c r="E785" s="122"/>
      <c r="F785" s="122"/>
      <c r="G785" s="259"/>
      <c r="H785" s="362">
        <f>SUM(H786)</f>
        <v>1846</v>
      </c>
      <c r="I785" s="274"/>
      <c r="J785" s="296">
        <f t="shared" si="29"/>
        <v>0</v>
      </c>
      <c r="K785" s="274">
        <f>SUM(K786)</f>
        <v>350</v>
      </c>
    </row>
    <row r="786" spans="1:11" ht="15">
      <c r="A786" s="123"/>
      <c r="B786" s="124"/>
      <c r="C786" s="124"/>
      <c r="D786" s="128" t="s">
        <v>174</v>
      </c>
      <c r="E786" s="126" t="s">
        <v>175</v>
      </c>
      <c r="F786" s="126"/>
      <c r="G786" s="258"/>
      <c r="H786" s="361">
        <f>SUM(H787:H788)</f>
        <v>1846</v>
      </c>
      <c r="I786" s="148"/>
      <c r="J786" s="296">
        <f t="shared" si="29"/>
        <v>0</v>
      </c>
      <c r="K786" s="148">
        <v>350</v>
      </c>
    </row>
    <row r="787" spans="1:11" ht="15">
      <c r="A787" s="123"/>
      <c r="B787" s="124"/>
      <c r="C787" s="124"/>
      <c r="D787" s="128"/>
      <c r="E787" s="330" t="s">
        <v>161</v>
      </c>
      <c r="F787" s="127" t="s">
        <v>497</v>
      </c>
      <c r="G787" s="260"/>
      <c r="H787" s="380">
        <v>1750</v>
      </c>
      <c r="I787" s="169"/>
      <c r="J787" s="296">
        <f t="shared" si="29"/>
        <v>0</v>
      </c>
      <c r="K787" s="169"/>
    </row>
    <row r="788" spans="1:11" ht="15">
      <c r="A788" s="123"/>
      <c r="B788" s="124"/>
      <c r="C788" s="124"/>
      <c r="D788" s="128"/>
      <c r="E788" s="330" t="s">
        <v>161</v>
      </c>
      <c r="F788" s="293" t="s">
        <v>500</v>
      </c>
      <c r="G788" s="260"/>
      <c r="H788" s="380">
        <v>96</v>
      </c>
      <c r="I788" s="169"/>
      <c r="J788" s="297"/>
      <c r="K788" s="169"/>
    </row>
    <row r="789" spans="1:11" ht="15.75" thickBot="1">
      <c r="A789" s="140"/>
      <c r="B789" s="141"/>
      <c r="C789" s="141"/>
      <c r="D789" s="141"/>
      <c r="E789" s="141"/>
      <c r="F789" s="141"/>
      <c r="G789" s="262"/>
      <c r="H789" s="368"/>
      <c r="I789" s="160"/>
      <c r="J789" s="300"/>
      <c r="K789" s="160"/>
    </row>
    <row r="790" spans="1:11" ht="15.75" thickBot="1">
      <c r="A790" s="204" t="s">
        <v>108</v>
      </c>
      <c r="B790" s="117" t="s">
        <v>397</v>
      </c>
      <c r="C790" s="118"/>
      <c r="D790" s="118"/>
      <c r="E790" s="118"/>
      <c r="F790" s="118"/>
      <c r="G790" s="318">
        <f>SUM(G792+G800)</f>
        <v>578739</v>
      </c>
      <c r="H790" s="359">
        <f>SUM(H792,H800)</f>
        <v>1051720</v>
      </c>
      <c r="I790" s="143">
        <f>SUM(I792,I800)</f>
        <v>602353</v>
      </c>
      <c r="J790" s="294">
        <f>I792/H792*100</f>
        <v>57.506034739954046</v>
      </c>
      <c r="K790" s="143">
        <f>SUM(K792,K800)</f>
        <v>1024092</v>
      </c>
    </row>
    <row r="791" spans="1:11" ht="15">
      <c r="A791" s="123"/>
      <c r="B791" s="124"/>
      <c r="C791" s="124"/>
      <c r="D791" s="124"/>
      <c r="E791" s="124"/>
      <c r="F791" s="124"/>
      <c r="G791" s="265"/>
      <c r="H791" s="363"/>
      <c r="I791" s="148"/>
      <c r="J791" s="296"/>
      <c r="K791" s="148"/>
    </row>
    <row r="792" spans="1:11" ht="15">
      <c r="A792" s="123"/>
      <c r="B792" s="124"/>
      <c r="C792" s="121" t="s">
        <v>6</v>
      </c>
      <c r="D792" s="122" t="s">
        <v>171</v>
      </c>
      <c r="E792" s="127"/>
      <c r="F792" s="127"/>
      <c r="G792" s="321">
        <f>SUM(G793:G798)</f>
        <v>569089</v>
      </c>
      <c r="H792" s="360">
        <f>SUM(H793:H798)</f>
        <v>1032356</v>
      </c>
      <c r="I792" s="150">
        <f>SUM(I793:I798)</f>
        <v>593667</v>
      </c>
      <c r="J792" s="295">
        <f>I792/H792*100</f>
        <v>57.506034739954046</v>
      </c>
      <c r="K792" s="150">
        <f>SUM(K793:K798)</f>
        <v>1006081</v>
      </c>
    </row>
    <row r="793" spans="1:11" ht="15">
      <c r="A793" s="123"/>
      <c r="B793" s="124"/>
      <c r="C793" s="124"/>
      <c r="D793" s="128" t="s">
        <v>119</v>
      </c>
      <c r="E793" s="126" t="s">
        <v>300</v>
      </c>
      <c r="F793" s="126"/>
      <c r="G793" s="322">
        <f>SUM(G579+G592+G600+G608+G620+G633+G654+G668+G682+G697)</f>
        <v>256098</v>
      </c>
      <c r="H793" s="365">
        <f>SUM(H697,H682,H668,H654,H633,H620,H608,H600,H592,H579,H779,H763,H748,H731,H712)</f>
        <v>488034</v>
      </c>
      <c r="I793" s="137">
        <f>SUM(I697,I682,I668,I654,I633,I620,I608,I600,I592,I579,I712,I731,I748,I763,I779)</f>
        <v>290152</v>
      </c>
      <c r="J793" s="296">
        <f aca="true" t="shared" si="30" ref="J793:J802">I793/H793*100</f>
        <v>59.45323481560712</v>
      </c>
      <c r="K793" s="137">
        <f>SUM(K697,K682,K668,K654,K633,K620,K608,K600,K592,K579,K779,K763,K748,K731,K712)</f>
        <v>486156</v>
      </c>
    </row>
    <row r="794" spans="1:11" ht="15">
      <c r="A794" s="123"/>
      <c r="B794" s="124"/>
      <c r="C794" s="124"/>
      <c r="D794" s="128" t="s">
        <v>10</v>
      </c>
      <c r="E794" s="126" t="s">
        <v>191</v>
      </c>
      <c r="F794" s="126"/>
      <c r="G794" s="322">
        <f>SUM(G580+G593+G601+G609+G621+G634+G655+G669+G683+G698)</f>
        <v>82812</v>
      </c>
      <c r="H794" s="365">
        <f>SUM(H698,H683,H669,H655,H634,H621,H609,H601,H593,H580,H780,H764,H749,H732,H713)</f>
        <v>157048</v>
      </c>
      <c r="I794" s="137">
        <f>SUM(I698,I683,I669,I655,I634,I621,I609,I601,I593,I580,I713,I732,I749,I764,I780)</f>
        <v>92625</v>
      </c>
      <c r="J794" s="296">
        <f t="shared" si="30"/>
        <v>58.97878355661963</v>
      </c>
      <c r="K794" s="137">
        <f>SUM(K698,K683,K669,K655,K634,K621,K609,K601,K593,K580,K780,K764,K749,K732,K713)</f>
        <v>156457</v>
      </c>
    </row>
    <row r="795" spans="1:11" ht="15">
      <c r="A795" s="123"/>
      <c r="B795" s="124"/>
      <c r="C795" s="124"/>
      <c r="D795" s="128" t="s">
        <v>12</v>
      </c>
      <c r="E795" s="126" t="s">
        <v>172</v>
      </c>
      <c r="F795" s="126"/>
      <c r="G795" s="322">
        <f>SUM(G581+G594+G602+G610+G622+G635+G641+G656+G670+G684+G699)</f>
        <v>230146</v>
      </c>
      <c r="H795" s="365">
        <f>SUM(H699,H684,H670,H656,H641,H635,H622,H610,H602,H594,H581,H781,H765,H750,H733,H714)</f>
        <v>351250</v>
      </c>
      <c r="I795" s="137">
        <f>SUM(I699,I684,I670,I656,I641,I635,I622,I610,I602,I594,I581,I714,I733,I750,I765,I781)</f>
        <v>175810</v>
      </c>
      <c r="J795" s="296">
        <f t="shared" si="30"/>
        <v>50.052669039145904</v>
      </c>
      <c r="K795" s="137">
        <f>SUM(K699,K684,K670,K656,K641,K635,K622,K610,K602,K594,K581,K781,K765,K750,K733,K714)</f>
        <v>328459</v>
      </c>
    </row>
    <row r="796" spans="1:11" ht="15">
      <c r="A796" s="123"/>
      <c r="B796" s="124"/>
      <c r="C796" s="124"/>
      <c r="D796" s="128" t="s">
        <v>230</v>
      </c>
      <c r="E796" s="126" t="s">
        <v>385</v>
      </c>
      <c r="F796" s="126"/>
      <c r="G796" s="322">
        <f>SUM(G657)</f>
        <v>33</v>
      </c>
      <c r="H796" s="365">
        <f>SUM(H657,H734,H715)</f>
        <v>4767</v>
      </c>
      <c r="I796" s="137">
        <f>SUM(I657,I734,I715)</f>
        <v>3823</v>
      </c>
      <c r="J796" s="296">
        <f t="shared" si="30"/>
        <v>80.1971890077617</v>
      </c>
      <c r="K796" s="137">
        <f>SUM(K657,K734,K715)</f>
        <v>3752</v>
      </c>
    </row>
    <row r="797" spans="1:11" ht="15">
      <c r="A797" s="123"/>
      <c r="B797" s="124"/>
      <c r="C797" s="124"/>
      <c r="D797" s="128" t="s">
        <v>233</v>
      </c>
      <c r="E797" s="203" t="s">
        <v>386</v>
      </c>
      <c r="F797" s="126"/>
      <c r="G797" s="322">
        <f>SUM(G582+G595+G603+G623+G636+G658+G671+G685+G700)</f>
        <v>0</v>
      </c>
      <c r="H797" s="365">
        <f>SUM(H700,H685,H671,H658,H623,H611,H603,H595,H582)</f>
        <v>31257</v>
      </c>
      <c r="I797" s="137">
        <f>SUM(I700,I685,I671,I658,I636,I623,I611,I603,I595,I582,I716,I735,I751,I766,I782)</f>
        <v>31257</v>
      </c>
      <c r="J797" s="296">
        <f t="shared" si="30"/>
        <v>100</v>
      </c>
      <c r="K797" s="137">
        <f>SUM(K700,K685,K671,K658,K623,K611,K603,K595,K582)</f>
        <v>31257</v>
      </c>
    </row>
    <row r="798" spans="1:11" ht="15">
      <c r="A798" s="123"/>
      <c r="B798" s="124"/>
      <c r="C798" s="124"/>
      <c r="D798" s="128" t="s">
        <v>235</v>
      </c>
      <c r="E798" s="203" t="s">
        <v>302</v>
      </c>
      <c r="F798" s="126"/>
      <c r="G798" s="258">
        <f>SUM(G672)</f>
        <v>0</v>
      </c>
      <c r="H798" s="361"/>
      <c r="I798" s="137"/>
      <c r="J798" s="295"/>
      <c r="K798" s="137"/>
    </row>
    <row r="799" spans="1:11" ht="15">
      <c r="A799" s="123"/>
      <c r="B799" s="124"/>
      <c r="C799" s="124"/>
      <c r="D799" s="124"/>
      <c r="E799" s="124"/>
      <c r="F799" s="124"/>
      <c r="G799" s="258"/>
      <c r="H799" s="361"/>
      <c r="I799" s="137"/>
      <c r="J799" s="295"/>
      <c r="K799" s="137"/>
    </row>
    <row r="800" spans="1:11" ht="15">
      <c r="A800" s="119"/>
      <c r="B800" s="120"/>
      <c r="C800" s="121" t="s">
        <v>16</v>
      </c>
      <c r="D800" s="122" t="s">
        <v>173</v>
      </c>
      <c r="E800" s="122"/>
      <c r="F800" s="122"/>
      <c r="G800" s="321">
        <f>SUM(G801)</f>
        <v>9650</v>
      </c>
      <c r="H800" s="360">
        <f>SUM(H801:H802)</f>
        <v>19364</v>
      </c>
      <c r="I800" s="150">
        <f>SUM(I801:I802)</f>
        <v>8686</v>
      </c>
      <c r="J800" s="295">
        <f t="shared" si="30"/>
        <v>44.85643462094608</v>
      </c>
      <c r="K800" s="150">
        <f>SUM(K801:K802)</f>
        <v>18011</v>
      </c>
    </row>
    <row r="801" spans="1:11" ht="15">
      <c r="A801" s="123"/>
      <c r="B801" s="124"/>
      <c r="C801" s="124"/>
      <c r="D801" s="128" t="s">
        <v>174</v>
      </c>
      <c r="E801" s="126" t="s">
        <v>175</v>
      </c>
      <c r="F801" s="126"/>
      <c r="G801" s="322">
        <f>SUM(G585+G614+G626+G661+G675+G688+G703)</f>
        <v>9650</v>
      </c>
      <c r="H801" s="365">
        <f>SUM(H703,H688,H675,H661,H626,H614,H585,H786,H770,H755,H739,H720)</f>
        <v>14419</v>
      </c>
      <c r="I801" s="137">
        <f>SUM(I703,I688,I675,I661,I626,I614,I585,I720,I739,I755,I770,I786)</f>
        <v>8542</v>
      </c>
      <c r="J801" s="296">
        <f t="shared" si="30"/>
        <v>59.241278868160066</v>
      </c>
      <c r="K801" s="137">
        <f>SUM(K703,K688,K675,K661,K626,K614,K585,K786,K770,K755,K739,K720)</f>
        <v>14410</v>
      </c>
    </row>
    <row r="802" spans="1:11" ht="15">
      <c r="A802" s="123"/>
      <c r="B802" s="124"/>
      <c r="C802" s="124"/>
      <c r="D802" s="128" t="s">
        <v>26</v>
      </c>
      <c r="E802" s="186" t="s">
        <v>184</v>
      </c>
      <c r="F802" s="189"/>
      <c r="G802" s="322"/>
      <c r="H802" s="386">
        <f>SUM(H774,H758,H743,H724,H691)</f>
        <v>4945</v>
      </c>
      <c r="I802" s="138">
        <f>SUM(I774,I758,I743,I724,I691)</f>
        <v>144</v>
      </c>
      <c r="J802" s="296">
        <f t="shared" si="30"/>
        <v>2.912032355915066</v>
      </c>
      <c r="K802" s="138">
        <f>SUM(K774,K758,K743,K724)</f>
        <v>3601</v>
      </c>
    </row>
    <row r="803" spans="1:11" ht="15.75" thickBot="1">
      <c r="A803" s="140"/>
      <c r="B803" s="141"/>
      <c r="C803" s="141"/>
      <c r="D803" s="141"/>
      <c r="E803" s="141"/>
      <c r="F803" s="141"/>
      <c r="G803" s="262"/>
      <c r="H803" s="368"/>
      <c r="I803" s="160"/>
      <c r="J803" s="300"/>
      <c r="K803" s="160"/>
    </row>
    <row r="804" spans="1:11" ht="15.75" thickBot="1">
      <c r="A804" s="204" t="s">
        <v>112</v>
      </c>
      <c r="B804" s="117" t="s">
        <v>398</v>
      </c>
      <c r="C804" s="117"/>
      <c r="D804" s="117"/>
      <c r="E804" s="117"/>
      <c r="F804" s="117"/>
      <c r="G804" s="318">
        <f>SUM(G806+G812)</f>
        <v>911840</v>
      </c>
      <c r="H804" s="359">
        <f>SUM(H806,H812)</f>
        <v>1053848</v>
      </c>
      <c r="I804" s="143">
        <f>SUM(I806,I812)</f>
        <v>771253</v>
      </c>
      <c r="J804" s="294">
        <f>I804/H804*100</f>
        <v>73.18446303451731</v>
      </c>
      <c r="K804" s="143">
        <f>SUM(K806,K812)</f>
        <v>0</v>
      </c>
    </row>
    <row r="805" spans="1:11" ht="15">
      <c r="A805" s="144"/>
      <c r="B805" s="145"/>
      <c r="C805" s="145"/>
      <c r="D805" s="145"/>
      <c r="E805" s="145"/>
      <c r="F805" s="145"/>
      <c r="G805" s="267"/>
      <c r="H805" s="363"/>
      <c r="I805" s="148"/>
      <c r="J805" s="296"/>
      <c r="K805" s="148"/>
    </row>
    <row r="806" spans="1:11" ht="15">
      <c r="A806" s="119"/>
      <c r="B806" s="120"/>
      <c r="C806" s="121" t="s">
        <v>6</v>
      </c>
      <c r="D806" s="122" t="s">
        <v>171</v>
      </c>
      <c r="E806" s="122"/>
      <c r="F806" s="122"/>
      <c r="G806" s="321">
        <f>SUM(G807+G808+G809+G810)</f>
        <v>911840</v>
      </c>
      <c r="H806" s="360">
        <f>SUM(H807:H810)</f>
        <v>998727</v>
      </c>
      <c r="I806" s="150">
        <f>SUM(I807:I810)</f>
        <v>723891</v>
      </c>
      <c r="J806" s="295">
        <f>I806/H806*100</f>
        <v>72.48136878246008</v>
      </c>
      <c r="K806" s="150">
        <f>SUM(K807:K810)</f>
        <v>0</v>
      </c>
    </row>
    <row r="807" spans="1:11" ht="15">
      <c r="A807" s="123"/>
      <c r="B807" s="124"/>
      <c r="C807" s="124"/>
      <c r="D807" s="128" t="s">
        <v>119</v>
      </c>
      <c r="E807" s="126" t="s">
        <v>300</v>
      </c>
      <c r="F807" s="126"/>
      <c r="G807" s="258">
        <v>442523</v>
      </c>
      <c r="H807" s="361">
        <v>457555</v>
      </c>
      <c r="I807" s="137">
        <v>317814</v>
      </c>
      <c r="J807" s="296">
        <f aca="true" t="shared" si="31" ref="J807:J821">I807/H807*100</f>
        <v>69.45919069838598</v>
      </c>
      <c r="K807" s="137"/>
    </row>
    <row r="808" spans="1:11" ht="15">
      <c r="A808" s="123"/>
      <c r="B808" s="124"/>
      <c r="C808" s="124"/>
      <c r="D808" s="128" t="s">
        <v>10</v>
      </c>
      <c r="E808" s="127" t="s">
        <v>191</v>
      </c>
      <c r="F808" s="126"/>
      <c r="G808" s="258">
        <v>138828</v>
      </c>
      <c r="H808" s="361">
        <v>142385</v>
      </c>
      <c r="I808" s="137">
        <v>101526</v>
      </c>
      <c r="J808" s="296">
        <f t="shared" si="31"/>
        <v>71.30385925483723</v>
      </c>
      <c r="K808" s="137"/>
    </row>
    <row r="809" spans="1:11" ht="15">
      <c r="A809" s="123"/>
      <c r="B809" s="124"/>
      <c r="C809" s="124"/>
      <c r="D809" s="128" t="s">
        <v>12</v>
      </c>
      <c r="E809" s="127" t="s">
        <v>172</v>
      </c>
      <c r="F809" s="126"/>
      <c r="G809" s="258">
        <v>329889</v>
      </c>
      <c r="H809" s="361">
        <v>398187</v>
      </c>
      <c r="I809" s="137">
        <v>304022</v>
      </c>
      <c r="J809" s="296">
        <f t="shared" si="31"/>
        <v>76.35156346138875</v>
      </c>
      <c r="K809" s="137"/>
    </row>
    <row r="810" spans="1:11" ht="15">
      <c r="A810" s="123"/>
      <c r="B810" s="124"/>
      <c r="C810" s="124"/>
      <c r="D810" s="173" t="s">
        <v>14</v>
      </c>
      <c r="E810" s="183" t="s">
        <v>301</v>
      </c>
      <c r="F810" s="126"/>
      <c r="G810" s="258">
        <v>600</v>
      </c>
      <c r="H810" s="361">
        <v>600</v>
      </c>
      <c r="I810" s="137">
        <v>529</v>
      </c>
      <c r="J810" s="296">
        <f t="shared" si="31"/>
        <v>88.16666666666667</v>
      </c>
      <c r="K810" s="137"/>
    </row>
    <row r="811" spans="1:11" ht="15">
      <c r="A811" s="123"/>
      <c r="B811" s="124"/>
      <c r="C811" s="124"/>
      <c r="D811" s="128"/>
      <c r="E811" s="124"/>
      <c r="F811" s="124"/>
      <c r="G811" s="258"/>
      <c r="H811" s="362"/>
      <c r="I811" s="150"/>
      <c r="J811" s="295"/>
      <c r="K811" s="150"/>
    </row>
    <row r="812" spans="1:11" ht="15">
      <c r="A812" s="123"/>
      <c r="B812" s="124"/>
      <c r="C812" s="121" t="s">
        <v>16</v>
      </c>
      <c r="D812" s="122" t="s">
        <v>173</v>
      </c>
      <c r="E812" s="127"/>
      <c r="F812" s="127"/>
      <c r="G812" s="321">
        <f>SUM(G813+G815)</f>
        <v>0</v>
      </c>
      <c r="H812" s="360">
        <f>SUM(H813,H815)</f>
        <v>55121</v>
      </c>
      <c r="I812" s="150">
        <f>SUM(I813:I815)</f>
        <v>47362</v>
      </c>
      <c r="J812" s="295">
        <f t="shared" si="31"/>
        <v>85.92369514341178</v>
      </c>
      <c r="K812" s="150">
        <f>SUM(K813:K815)</f>
        <v>0</v>
      </c>
    </row>
    <row r="813" spans="1:11" ht="15">
      <c r="A813" s="123"/>
      <c r="B813" s="124"/>
      <c r="C813" s="124"/>
      <c r="D813" s="128" t="s">
        <v>174</v>
      </c>
      <c r="E813" s="126" t="s">
        <v>175</v>
      </c>
      <c r="F813" s="126"/>
      <c r="G813" s="258">
        <v>0</v>
      </c>
      <c r="H813" s="361">
        <f>SUM(H814:H814)</f>
        <v>24486</v>
      </c>
      <c r="I813" s="137">
        <v>24074</v>
      </c>
      <c r="J813" s="296">
        <v>0</v>
      </c>
      <c r="K813" s="137"/>
    </row>
    <row r="814" spans="1:11" ht="15">
      <c r="A814" s="123"/>
      <c r="B814" s="124"/>
      <c r="C814" s="124"/>
      <c r="D814" s="128"/>
      <c r="E814" s="330" t="s">
        <v>161</v>
      </c>
      <c r="F814" s="126" t="s">
        <v>479</v>
      </c>
      <c r="G814" s="258"/>
      <c r="H814" s="361">
        <v>24486</v>
      </c>
      <c r="I814" s="137"/>
      <c r="J814" s="296">
        <v>0</v>
      </c>
      <c r="K814" s="137"/>
    </row>
    <row r="815" spans="1:11" ht="15">
      <c r="A815" s="123"/>
      <c r="B815" s="124"/>
      <c r="C815" s="124"/>
      <c r="D815" s="128" t="s">
        <v>399</v>
      </c>
      <c r="E815" s="127" t="s">
        <v>184</v>
      </c>
      <c r="F815" s="126"/>
      <c r="G815" s="258">
        <v>0</v>
      </c>
      <c r="H815" s="361">
        <f>SUM(H816:H821)</f>
        <v>30635</v>
      </c>
      <c r="I815" s="137">
        <v>23288</v>
      </c>
      <c r="J815" s="296">
        <f t="shared" si="31"/>
        <v>76.01762689733964</v>
      </c>
      <c r="K815" s="137"/>
    </row>
    <row r="816" spans="1:11" ht="15">
      <c r="A816" s="123"/>
      <c r="B816" s="124"/>
      <c r="C816" s="124"/>
      <c r="D816" s="128"/>
      <c r="E816" s="330" t="s">
        <v>161</v>
      </c>
      <c r="F816" s="245" t="s">
        <v>479</v>
      </c>
      <c r="G816" s="260"/>
      <c r="H816" s="380">
        <v>9071</v>
      </c>
      <c r="I816" s="138"/>
      <c r="J816" s="296">
        <f t="shared" si="31"/>
        <v>0</v>
      </c>
      <c r="K816" s="138"/>
    </row>
    <row r="817" spans="1:11" ht="15">
      <c r="A817" s="123"/>
      <c r="B817" s="124"/>
      <c r="C817" s="124"/>
      <c r="D817" s="128"/>
      <c r="E817" s="330" t="s">
        <v>161</v>
      </c>
      <c r="F817" s="245" t="s">
        <v>510</v>
      </c>
      <c r="G817" s="260"/>
      <c r="H817" s="380">
        <v>5409</v>
      </c>
      <c r="I817" s="138"/>
      <c r="J817" s="296">
        <f t="shared" si="31"/>
        <v>0</v>
      </c>
      <c r="K817" s="138"/>
    </row>
    <row r="818" spans="1:11" ht="15">
      <c r="A818" s="123"/>
      <c r="B818" s="124"/>
      <c r="C818" s="124"/>
      <c r="D818" s="128"/>
      <c r="E818" s="330" t="s">
        <v>161</v>
      </c>
      <c r="F818" s="245" t="s">
        <v>511</v>
      </c>
      <c r="G818" s="260"/>
      <c r="H818" s="380">
        <v>5109</v>
      </c>
      <c r="I818" s="138"/>
      <c r="J818" s="296">
        <f t="shared" si="31"/>
        <v>0</v>
      </c>
      <c r="K818" s="138"/>
    </row>
    <row r="819" spans="1:11" ht="15">
      <c r="A819" s="123"/>
      <c r="B819" s="124"/>
      <c r="C819" s="124"/>
      <c r="D819" s="128"/>
      <c r="E819" s="330" t="s">
        <v>161</v>
      </c>
      <c r="F819" s="245" t="s">
        <v>480</v>
      </c>
      <c r="G819" s="260"/>
      <c r="H819" s="380">
        <v>2041</v>
      </c>
      <c r="I819" s="138"/>
      <c r="J819" s="296">
        <f t="shared" si="31"/>
        <v>0</v>
      </c>
      <c r="K819" s="138"/>
    </row>
    <row r="820" spans="1:11" ht="15">
      <c r="A820" s="123"/>
      <c r="B820" s="124"/>
      <c r="C820" s="124"/>
      <c r="D820" s="128"/>
      <c r="E820" s="330" t="s">
        <v>161</v>
      </c>
      <c r="F820" s="245" t="s">
        <v>481</v>
      </c>
      <c r="G820" s="260"/>
      <c r="H820" s="380">
        <v>6405</v>
      </c>
      <c r="I820" s="138"/>
      <c r="J820" s="296">
        <f t="shared" si="31"/>
        <v>0</v>
      </c>
      <c r="K820" s="138"/>
    </row>
    <row r="821" spans="1:11" ht="15">
      <c r="A821" s="123"/>
      <c r="B821" s="124"/>
      <c r="C821" s="124"/>
      <c r="D821" s="128"/>
      <c r="E821" s="330" t="s">
        <v>161</v>
      </c>
      <c r="F821" s="245" t="s">
        <v>478</v>
      </c>
      <c r="G821" s="260"/>
      <c r="H821" s="380">
        <v>2600</v>
      </c>
      <c r="I821" s="138"/>
      <c r="J821" s="297">
        <f t="shared" si="31"/>
        <v>0</v>
      </c>
      <c r="K821" s="138"/>
    </row>
    <row r="822" spans="1:11" ht="15.75" thickBot="1">
      <c r="A822" s="140"/>
      <c r="B822" s="141"/>
      <c r="C822" s="141"/>
      <c r="D822" s="163"/>
      <c r="E822" s="163"/>
      <c r="F822" s="242"/>
      <c r="G822" s="262"/>
      <c r="H822" s="368"/>
      <c r="I822" s="160"/>
      <c r="J822" s="300"/>
      <c r="K822" s="160"/>
    </row>
    <row r="823" spans="1:11" ht="15.75" thickBot="1">
      <c r="A823" s="720" t="s">
        <v>400</v>
      </c>
      <c r="B823" s="721"/>
      <c r="C823" s="721"/>
      <c r="D823" s="721"/>
      <c r="E823" s="721"/>
      <c r="F823" s="721"/>
      <c r="G823" s="318">
        <f>SUM(G825+G834)</f>
        <v>2221011</v>
      </c>
      <c r="H823" s="359">
        <f>SUM(H825,H834)</f>
        <v>2527259</v>
      </c>
      <c r="I823" s="143">
        <f>SUM(I825,I834)</f>
        <v>1795297</v>
      </c>
      <c r="J823" s="294">
        <f>I823/H823*100</f>
        <v>71.03731750485407</v>
      </c>
      <c r="K823" s="143">
        <f>SUM(K825,K834)</f>
        <v>1020491</v>
      </c>
    </row>
    <row r="824" spans="1:11" ht="15">
      <c r="A824" s="144"/>
      <c r="B824" s="145"/>
      <c r="C824" s="145"/>
      <c r="D824" s="145"/>
      <c r="E824" s="145"/>
      <c r="F824" s="145"/>
      <c r="G824" s="267"/>
      <c r="H824" s="363"/>
      <c r="I824" s="148"/>
      <c r="J824" s="296"/>
      <c r="K824" s="148"/>
    </row>
    <row r="825" spans="1:11" ht="15">
      <c r="A825" s="123"/>
      <c r="B825" s="124"/>
      <c r="C825" s="121" t="s">
        <v>6</v>
      </c>
      <c r="D825" s="122" t="s">
        <v>171</v>
      </c>
      <c r="E825" s="127"/>
      <c r="F825" s="127"/>
      <c r="G825" s="321">
        <f>SUM(G826:G832)</f>
        <v>2209861</v>
      </c>
      <c r="H825" s="360">
        <f>SUM(H826:H832)</f>
        <v>2451691</v>
      </c>
      <c r="I825" s="150">
        <f>SUM(I826:I832)</f>
        <v>1737086</v>
      </c>
      <c r="J825" s="295">
        <f>I825/H825*100</f>
        <v>70.85256665705425</v>
      </c>
      <c r="K825" s="150">
        <f>SUM(K826:K832)</f>
        <v>1006081</v>
      </c>
    </row>
    <row r="826" spans="1:11" ht="15">
      <c r="A826" s="123"/>
      <c r="B826" s="124"/>
      <c r="C826" s="124"/>
      <c r="D826" s="128" t="s">
        <v>119</v>
      </c>
      <c r="E826" s="126" t="s">
        <v>300</v>
      </c>
      <c r="F826" s="126"/>
      <c r="G826" s="322">
        <f>SUM(G807+G793+G565+G512)</f>
        <v>1134182</v>
      </c>
      <c r="H826" s="365">
        <f aca="true" t="shared" si="32" ref="H826:I828">SUM(H807,H793,H565,H512)</f>
        <v>1177976</v>
      </c>
      <c r="I826" s="137">
        <f t="shared" si="32"/>
        <v>840353</v>
      </c>
      <c r="J826" s="296">
        <f aca="true" t="shared" si="33" ref="J826:J836">I826/H826*100</f>
        <v>71.33871997392137</v>
      </c>
      <c r="K826" s="137">
        <f>SUM(K807,K793,K565,K512)</f>
        <v>486156</v>
      </c>
    </row>
    <row r="827" spans="1:11" ht="15">
      <c r="A827" s="123"/>
      <c r="B827" s="124"/>
      <c r="C827" s="124"/>
      <c r="D827" s="128" t="s">
        <v>10</v>
      </c>
      <c r="E827" s="126" t="s">
        <v>191</v>
      </c>
      <c r="F827" s="126"/>
      <c r="G827" s="322">
        <f>SUM(G808+G794+G566+G513)</f>
        <v>360280</v>
      </c>
      <c r="H827" s="365">
        <f t="shared" si="32"/>
        <v>371342</v>
      </c>
      <c r="I827" s="137">
        <f t="shared" si="32"/>
        <v>266060</v>
      </c>
      <c r="J827" s="296">
        <f t="shared" si="33"/>
        <v>71.64823801239828</v>
      </c>
      <c r="K827" s="137">
        <f>SUM(K808,K794,K566,K513)</f>
        <v>156457</v>
      </c>
    </row>
    <row r="828" spans="1:11" ht="15">
      <c r="A828" s="123"/>
      <c r="B828" s="124"/>
      <c r="C828" s="124"/>
      <c r="D828" s="128" t="s">
        <v>12</v>
      </c>
      <c r="E828" s="126" t="s">
        <v>172</v>
      </c>
      <c r="F828" s="126"/>
      <c r="G828" s="322">
        <f>SUM(G809+G795+G567+G514)</f>
        <v>710758</v>
      </c>
      <c r="H828" s="365">
        <f t="shared" si="32"/>
        <v>831188</v>
      </c>
      <c r="I828" s="137">
        <f t="shared" si="32"/>
        <v>559291</v>
      </c>
      <c r="J828" s="296">
        <f t="shared" si="33"/>
        <v>67.28814660461893</v>
      </c>
      <c r="K828" s="137">
        <f>SUM(K809,K795,K567,K514)</f>
        <v>328459</v>
      </c>
    </row>
    <row r="829" spans="1:11" ht="15">
      <c r="A829" s="123"/>
      <c r="B829" s="124"/>
      <c r="C829" s="124"/>
      <c r="D829" s="173" t="s">
        <v>14</v>
      </c>
      <c r="E829" s="203" t="s">
        <v>301</v>
      </c>
      <c r="F829" s="126"/>
      <c r="G829" s="322">
        <f>SUM(G810)</f>
        <v>600</v>
      </c>
      <c r="H829" s="365">
        <f>SUM(H810)</f>
        <v>600</v>
      </c>
      <c r="I829" s="137">
        <f>SUM(I810)</f>
        <v>529</v>
      </c>
      <c r="J829" s="296">
        <f t="shared" si="33"/>
        <v>88.16666666666667</v>
      </c>
      <c r="K829" s="137">
        <f>SUM(K810)</f>
        <v>0</v>
      </c>
    </row>
    <row r="830" spans="1:11" ht="15">
      <c r="A830" s="123"/>
      <c r="B830" s="124"/>
      <c r="C830" s="124"/>
      <c r="D830" s="128" t="s">
        <v>230</v>
      </c>
      <c r="E830" s="126" t="s">
        <v>385</v>
      </c>
      <c r="F830" s="126"/>
      <c r="G830" s="322">
        <f>SUM(G515+G657)</f>
        <v>4041</v>
      </c>
      <c r="H830" s="365">
        <f>SUM(H796,H515)</f>
        <v>5133</v>
      </c>
      <c r="I830" s="137">
        <f>SUM(I796,I515)</f>
        <v>4189</v>
      </c>
      <c r="J830" s="296">
        <f t="shared" si="33"/>
        <v>81.60919540229885</v>
      </c>
      <c r="K830" s="137">
        <f>SUM(K796,K515)</f>
        <v>3752</v>
      </c>
    </row>
    <row r="831" spans="1:11" ht="15">
      <c r="A831" s="123"/>
      <c r="B831" s="124"/>
      <c r="C831" s="124"/>
      <c r="D831" s="128" t="s">
        <v>233</v>
      </c>
      <c r="E831" s="203" t="s">
        <v>386</v>
      </c>
      <c r="F831" s="126"/>
      <c r="G831" s="322">
        <v>0</v>
      </c>
      <c r="H831" s="365">
        <f>SUM(H797,H568,H516)</f>
        <v>41052</v>
      </c>
      <c r="I831" s="137">
        <f>SUM(I797,I568,I516)</f>
        <v>41052</v>
      </c>
      <c r="J831" s="296">
        <f t="shared" si="33"/>
        <v>100</v>
      </c>
      <c r="K831" s="137">
        <f>SUM(K797,K568,K516)</f>
        <v>31257</v>
      </c>
    </row>
    <row r="832" spans="1:11" ht="15">
      <c r="A832" s="123"/>
      <c r="B832" s="124"/>
      <c r="C832" s="124"/>
      <c r="D832" s="128" t="s">
        <v>235</v>
      </c>
      <c r="E832" s="203" t="s">
        <v>302</v>
      </c>
      <c r="F832" s="126"/>
      <c r="G832" s="322"/>
      <c r="H832" s="365">
        <f>SUM(H798,H569,H517)</f>
        <v>24400</v>
      </c>
      <c r="I832" s="137">
        <f>SUM(I798,I569,I517)</f>
        <v>25612</v>
      </c>
      <c r="J832" s="296">
        <v>0</v>
      </c>
      <c r="K832" s="137">
        <f>SUM(K798,K569,K517)</f>
        <v>0</v>
      </c>
    </row>
    <row r="833" spans="1:11" ht="15">
      <c r="A833" s="123"/>
      <c r="B833" s="124"/>
      <c r="C833" s="124"/>
      <c r="D833" s="128"/>
      <c r="E833" s="222"/>
      <c r="F833" s="245"/>
      <c r="G833" s="258"/>
      <c r="H833" s="361"/>
      <c r="I833" s="137"/>
      <c r="J833" s="296"/>
      <c r="K833" s="137"/>
    </row>
    <row r="834" spans="1:11" ht="15">
      <c r="A834" s="119"/>
      <c r="B834" s="120"/>
      <c r="C834" s="121" t="s">
        <v>16</v>
      </c>
      <c r="D834" s="122" t="s">
        <v>173</v>
      </c>
      <c r="E834" s="122"/>
      <c r="F834" s="122"/>
      <c r="G834" s="321">
        <f>SUM(G835:G836)</f>
        <v>11150</v>
      </c>
      <c r="H834" s="360">
        <f>SUM(H835:H836)</f>
        <v>75568</v>
      </c>
      <c r="I834" s="150">
        <f>SUM(I835:I836)</f>
        <v>58211</v>
      </c>
      <c r="J834" s="295">
        <f t="shared" si="33"/>
        <v>77.03128308278636</v>
      </c>
      <c r="K834" s="150">
        <f>SUM(K835:K836)</f>
        <v>14410</v>
      </c>
    </row>
    <row r="835" spans="1:11" ht="15">
      <c r="A835" s="123"/>
      <c r="B835" s="124"/>
      <c r="C835" s="124"/>
      <c r="D835" s="128" t="s">
        <v>174</v>
      </c>
      <c r="E835" s="126" t="s">
        <v>175</v>
      </c>
      <c r="F835" s="126"/>
      <c r="G835" s="322">
        <f>SUM(G813+G801+G572+G520)</f>
        <v>11150</v>
      </c>
      <c r="H835" s="365">
        <f>SUM(H813,H801,H572,H520)</f>
        <v>38905</v>
      </c>
      <c r="I835" s="137">
        <f>SUM(I813,I801,I572,I520)</f>
        <v>33697</v>
      </c>
      <c r="J835" s="296">
        <f t="shared" si="33"/>
        <v>86.61354581673308</v>
      </c>
      <c r="K835" s="137">
        <f>SUM(K813,K801,K572,K520)</f>
        <v>14410</v>
      </c>
    </row>
    <row r="836" spans="1:11" ht="15">
      <c r="A836" s="123"/>
      <c r="B836" s="124"/>
      <c r="C836" s="124"/>
      <c r="D836" s="173" t="s">
        <v>26</v>
      </c>
      <c r="E836" s="203" t="s">
        <v>184</v>
      </c>
      <c r="F836" s="126"/>
      <c r="G836" s="322">
        <f>SUM(G815+G573+G521)</f>
        <v>0</v>
      </c>
      <c r="H836" s="365">
        <f>SUM(H815,H573,H521,H802)</f>
        <v>36663</v>
      </c>
      <c r="I836" s="137">
        <f>SUM(I815,I573,I521,I802)</f>
        <v>24514</v>
      </c>
      <c r="J836" s="296">
        <f t="shared" si="33"/>
        <v>66.86304994135777</v>
      </c>
      <c r="K836" s="137">
        <f>SUM(K815,K573,K521)</f>
        <v>0</v>
      </c>
    </row>
    <row r="837" spans="1:11" ht="15.75" thickBot="1">
      <c r="A837" s="140"/>
      <c r="B837" s="141"/>
      <c r="C837" s="141"/>
      <c r="D837" s="223"/>
      <c r="E837" s="212"/>
      <c r="F837" s="141"/>
      <c r="G837" s="262"/>
      <c r="H837" s="368"/>
      <c r="I837" s="160"/>
      <c r="J837" s="300"/>
      <c r="K837" s="160"/>
    </row>
    <row r="838" spans="1:11" ht="15.75" thickBot="1">
      <c r="A838" s="720" t="s">
        <v>401</v>
      </c>
      <c r="B838" s="721"/>
      <c r="C838" s="721"/>
      <c r="D838" s="721"/>
      <c r="E838" s="721"/>
      <c r="F838" s="721"/>
      <c r="G838" s="318">
        <f>SUM(G840+G849+G855+G857+G859+G861+G863)</f>
        <v>5489127</v>
      </c>
      <c r="H838" s="359">
        <f>SUM(H840,H849,H855,H857,H859,H861,H863)</f>
        <v>5804208</v>
      </c>
      <c r="I838" s="143">
        <f>SUM(I840,I849,I855,I857,I859,I861,I863)</f>
        <v>3230784</v>
      </c>
      <c r="J838" s="294">
        <f>I838/H838*100</f>
        <v>55.66278810132235</v>
      </c>
      <c r="K838" s="143">
        <f>SUM(K840,K849,K855,K857,K859,K861,K863)</f>
        <v>1080199</v>
      </c>
    </row>
    <row r="839" spans="1:11" ht="15">
      <c r="A839" s="123"/>
      <c r="B839" s="124"/>
      <c r="C839" s="124"/>
      <c r="D839" s="124"/>
      <c r="E839" s="124"/>
      <c r="F839" s="124"/>
      <c r="G839" s="265"/>
      <c r="H839" s="363"/>
      <c r="I839" s="148"/>
      <c r="J839" s="296"/>
      <c r="K839" s="148"/>
    </row>
    <row r="840" spans="1:11" ht="15">
      <c r="A840" s="119"/>
      <c r="B840" s="120"/>
      <c r="C840" s="121" t="s">
        <v>6</v>
      </c>
      <c r="D840" s="122" t="s">
        <v>171</v>
      </c>
      <c r="E840" s="122"/>
      <c r="F840" s="122"/>
      <c r="G840" s="321">
        <f>SUM(G841:G847)</f>
        <v>3482017</v>
      </c>
      <c r="H840" s="360">
        <f>SUM(H841:H847)</f>
        <v>3888290</v>
      </c>
      <c r="I840" s="150">
        <f>SUM(I841:I847)</f>
        <v>2681246</v>
      </c>
      <c r="J840" s="295">
        <f>I840/H840*100</f>
        <v>68.95694508382863</v>
      </c>
      <c r="K840" s="150">
        <f>SUM(K841:K847)</f>
        <v>1065789</v>
      </c>
    </row>
    <row r="841" spans="1:11" ht="15">
      <c r="A841" s="123"/>
      <c r="B841" s="124"/>
      <c r="C841" s="124"/>
      <c r="D841" s="128" t="s">
        <v>119</v>
      </c>
      <c r="E841" s="126" t="s">
        <v>300</v>
      </c>
      <c r="F841" s="126"/>
      <c r="G841" s="322">
        <f aca="true" t="shared" si="34" ref="G841:G847">SUM(G826+G453)</f>
        <v>1428235</v>
      </c>
      <c r="H841" s="365">
        <f aca="true" t="shared" si="35" ref="H841:I847">SUM(H826,H453)</f>
        <v>1479189</v>
      </c>
      <c r="I841" s="137">
        <f t="shared" si="35"/>
        <v>1056782</v>
      </c>
      <c r="J841" s="296">
        <f aca="true" t="shared" si="36" ref="J841:J863">I841/H841*100</f>
        <v>71.44333820762594</v>
      </c>
      <c r="K841" s="137">
        <f aca="true" t="shared" si="37" ref="K841:K847">SUM(K826,K453)</f>
        <v>486156</v>
      </c>
    </row>
    <row r="842" spans="1:11" ht="15">
      <c r="A842" s="123"/>
      <c r="B842" s="124"/>
      <c r="C842" s="124"/>
      <c r="D842" s="128" t="s">
        <v>10</v>
      </c>
      <c r="E842" s="126" t="s">
        <v>191</v>
      </c>
      <c r="F842" s="126"/>
      <c r="G842" s="322">
        <f t="shared" si="34"/>
        <v>455907</v>
      </c>
      <c r="H842" s="365">
        <f t="shared" si="35"/>
        <v>469186</v>
      </c>
      <c r="I842" s="137">
        <f t="shared" si="35"/>
        <v>334252</v>
      </c>
      <c r="J842" s="296">
        <f t="shared" si="36"/>
        <v>71.24082986278363</v>
      </c>
      <c r="K842" s="137">
        <f t="shared" si="37"/>
        <v>156457</v>
      </c>
    </row>
    <row r="843" spans="1:11" ht="15">
      <c r="A843" s="123"/>
      <c r="B843" s="124"/>
      <c r="C843" s="124"/>
      <c r="D843" s="128" t="s">
        <v>12</v>
      </c>
      <c r="E843" s="126" t="s">
        <v>172</v>
      </c>
      <c r="F843" s="126"/>
      <c r="G843" s="322">
        <f t="shared" si="34"/>
        <v>1291315</v>
      </c>
      <c r="H843" s="365">
        <f t="shared" si="35"/>
        <v>1462540</v>
      </c>
      <c r="I843" s="137">
        <f t="shared" si="35"/>
        <v>903884</v>
      </c>
      <c r="J843" s="296">
        <f t="shared" si="36"/>
        <v>61.80234386751815</v>
      </c>
      <c r="K843" s="137">
        <f t="shared" si="37"/>
        <v>328459</v>
      </c>
    </row>
    <row r="844" spans="1:11" ht="15">
      <c r="A844" s="123"/>
      <c r="B844" s="124"/>
      <c r="C844" s="124"/>
      <c r="D844" s="128" t="s">
        <v>14</v>
      </c>
      <c r="E844" s="126" t="s">
        <v>192</v>
      </c>
      <c r="F844" s="126"/>
      <c r="G844" s="322">
        <f t="shared" si="34"/>
        <v>143206</v>
      </c>
      <c r="H844" s="365">
        <f t="shared" si="35"/>
        <v>160645</v>
      </c>
      <c r="I844" s="137">
        <f t="shared" si="35"/>
        <v>107411</v>
      </c>
      <c r="J844" s="296">
        <f t="shared" si="36"/>
        <v>66.86233620716486</v>
      </c>
      <c r="K844" s="137">
        <f t="shared" si="37"/>
        <v>59708</v>
      </c>
    </row>
    <row r="845" spans="1:11" ht="15">
      <c r="A845" s="123"/>
      <c r="B845" s="124"/>
      <c r="C845" s="124"/>
      <c r="D845" s="128" t="s">
        <v>230</v>
      </c>
      <c r="E845" s="126" t="s">
        <v>385</v>
      </c>
      <c r="F845" s="126"/>
      <c r="G845" s="322">
        <f t="shared" si="34"/>
        <v>4041</v>
      </c>
      <c r="H845" s="365">
        <f t="shared" si="35"/>
        <v>6756</v>
      </c>
      <c r="I845" s="137">
        <f t="shared" si="35"/>
        <v>5812</v>
      </c>
      <c r="J845" s="296">
        <f t="shared" si="36"/>
        <v>86.02723505032563</v>
      </c>
      <c r="K845" s="137">
        <f t="shared" si="37"/>
        <v>3752</v>
      </c>
    </row>
    <row r="846" spans="1:11" ht="15">
      <c r="A846" s="123"/>
      <c r="B846" s="124"/>
      <c r="C846" s="124"/>
      <c r="D846" s="128" t="s">
        <v>233</v>
      </c>
      <c r="E846" s="203" t="s">
        <v>386</v>
      </c>
      <c r="F846" s="126"/>
      <c r="G846" s="322">
        <f t="shared" si="34"/>
        <v>0</v>
      </c>
      <c r="H846" s="365">
        <f t="shared" si="35"/>
        <v>128109</v>
      </c>
      <c r="I846" s="137">
        <f t="shared" si="35"/>
        <v>128057</v>
      </c>
      <c r="J846" s="296">
        <f t="shared" si="36"/>
        <v>99.95940956529206</v>
      </c>
      <c r="K846" s="137">
        <f t="shared" si="37"/>
        <v>31257</v>
      </c>
    </row>
    <row r="847" spans="1:11" ht="15">
      <c r="A847" s="123"/>
      <c r="B847" s="124"/>
      <c r="C847" s="124"/>
      <c r="D847" s="128" t="s">
        <v>235</v>
      </c>
      <c r="E847" s="203" t="s">
        <v>302</v>
      </c>
      <c r="F847" s="126"/>
      <c r="G847" s="322">
        <f t="shared" si="34"/>
        <v>159313</v>
      </c>
      <c r="H847" s="365">
        <f t="shared" si="35"/>
        <v>181865</v>
      </c>
      <c r="I847" s="137">
        <f t="shared" si="35"/>
        <v>145048</v>
      </c>
      <c r="J847" s="296">
        <f t="shared" si="36"/>
        <v>79.75586286531218</v>
      </c>
      <c r="K847" s="137">
        <f t="shared" si="37"/>
        <v>0</v>
      </c>
    </row>
    <row r="848" spans="1:11" ht="15">
      <c r="A848" s="123"/>
      <c r="B848" s="124"/>
      <c r="C848" s="124"/>
      <c r="D848" s="124"/>
      <c r="E848" s="124"/>
      <c r="F848" s="124"/>
      <c r="G848" s="258"/>
      <c r="H848" s="362"/>
      <c r="I848" s="150"/>
      <c r="J848" s="295"/>
      <c r="K848" s="150"/>
    </row>
    <row r="849" spans="1:11" ht="15">
      <c r="A849" s="119"/>
      <c r="B849" s="120"/>
      <c r="C849" s="121" t="s">
        <v>16</v>
      </c>
      <c r="D849" s="122" t="s">
        <v>173</v>
      </c>
      <c r="E849" s="122"/>
      <c r="F849" s="122"/>
      <c r="G849" s="321">
        <f>SUM(G850:G853)</f>
        <v>546481</v>
      </c>
      <c r="H849" s="360">
        <f>SUM(H850:H853)</f>
        <v>877250</v>
      </c>
      <c r="I849" s="150">
        <f>SUM(I850:I853)</f>
        <v>396098</v>
      </c>
      <c r="J849" s="295">
        <f t="shared" si="36"/>
        <v>45.1522371045882</v>
      </c>
      <c r="K849" s="150">
        <f>SUM(K850:K853)</f>
        <v>14410</v>
      </c>
    </row>
    <row r="850" spans="1:11" ht="15">
      <c r="A850" s="123"/>
      <c r="B850" s="124"/>
      <c r="C850" s="124"/>
      <c r="D850" s="128" t="s">
        <v>174</v>
      </c>
      <c r="E850" s="126" t="s">
        <v>175</v>
      </c>
      <c r="F850" s="126"/>
      <c r="G850" s="322">
        <f>SUM(G835+G462)</f>
        <v>375606</v>
      </c>
      <c r="H850" s="365">
        <f>SUM(H835,H462)</f>
        <v>513859</v>
      </c>
      <c r="I850" s="137">
        <f>SUM(I835,I462)</f>
        <v>275176</v>
      </c>
      <c r="J850" s="296">
        <f t="shared" si="36"/>
        <v>53.55087679694235</v>
      </c>
      <c r="K850" s="137">
        <f>SUM(K835,K462)</f>
        <v>14410</v>
      </c>
    </row>
    <row r="851" spans="1:11" ht="15">
      <c r="A851" s="123"/>
      <c r="B851" s="124"/>
      <c r="C851" s="124"/>
      <c r="D851" s="128" t="s">
        <v>26</v>
      </c>
      <c r="E851" s="126" t="s">
        <v>184</v>
      </c>
      <c r="F851" s="126"/>
      <c r="G851" s="322">
        <f>SUM(G836+G463)</f>
        <v>155305</v>
      </c>
      <c r="H851" s="365">
        <f>SUM(H836,H463)</f>
        <v>322903</v>
      </c>
      <c r="I851" s="137">
        <f>SUM(I836,I463)</f>
        <v>113468</v>
      </c>
      <c r="J851" s="296">
        <f t="shared" si="36"/>
        <v>35.139964633341904</v>
      </c>
      <c r="K851" s="137">
        <f>SUM(K836,K463)</f>
        <v>0</v>
      </c>
    </row>
    <row r="852" spans="1:11" ht="15">
      <c r="A852" s="123"/>
      <c r="B852" s="124"/>
      <c r="C852" s="124"/>
      <c r="D852" s="128" t="s">
        <v>36</v>
      </c>
      <c r="E852" s="127" t="s">
        <v>207</v>
      </c>
      <c r="F852" s="127"/>
      <c r="G852" s="322">
        <f aca="true" t="shared" si="38" ref="G852:I853">SUM(G464)</f>
        <v>4500</v>
      </c>
      <c r="H852" s="365">
        <f t="shared" si="38"/>
        <v>16168</v>
      </c>
      <c r="I852" s="137">
        <f t="shared" si="38"/>
        <v>2428</v>
      </c>
      <c r="J852" s="296">
        <f t="shared" si="36"/>
        <v>15.017318159327067</v>
      </c>
      <c r="K852" s="137">
        <f>SUM(K464)</f>
        <v>0</v>
      </c>
    </row>
    <row r="853" spans="1:11" ht="15">
      <c r="A853" s="123"/>
      <c r="B853" s="124"/>
      <c r="C853" s="124"/>
      <c r="D853" s="173" t="s">
        <v>259</v>
      </c>
      <c r="E853" s="203" t="s">
        <v>260</v>
      </c>
      <c r="F853" s="126"/>
      <c r="G853" s="322">
        <f t="shared" si="38"/>
        <v>11070</v>
      </c>
      <c r="H853" s="365">
        <f>SUM(H465)</f>
        <v>24320</v>
      </c>
      <c r="I853" s="137">
        <f t="shared" si="38"/>
        <v>5026</v>
      </c>
      <c r="J853" s="296">
        <f t="shared" si="36"/>
        <v>20.66611842105263</v>
      </c>
      <c r="K853" s="137">
        <f>SUM(K465)</f>
        <v>0</v>
      </c>
    </row>
    <row r="854" spans="1:11" ht="15">
      <c r="A854" s="123"/>
      <c r="B854" s="124"/>
      <c r="C854" s="124"/>
      <c r="D854" s="124"/>
      <c r="E854" s="124"/>
      <c r="F854" s="124"/>
      <c r="G854" s="258"/>
      <c r="H854" s="362"/>
      <c r="I854" s="150"/>
      <c r="J854" s="295"/>
      <c r="K854" s="150"/>
    </row>
    <row r="855" spans="1:11" ht="15">
      <c r="A855" s="119"/>
      <c r="B855" s="120"/>
      <c r="C855" s="121" t="s">
        <v>61</v>
      </c>
      <c r="D855" s="122" t="s">
        <v>382</v>
      </c>
      <c r="E855" s="122"/>
      <c r="F855" s="122"/>
      <c r="G855" s="321">
        <f>G467</f>
        <v>30000</v>
      </c>
      <c r="H855" s="360">
        <f>H467</f>
        <v>30000</v>
      </c>
      <c r="I855" s="150">
        <f>I467</f>
        <v>30000</v>
      </c>
      <c r="J855" s="295">
        <f t="shared" si="36"/>
        <v>100</v>
      </c>
      <c r="K855" s="150">
        <f>K467</f>
        <v>0</v>
      </c>
    </row>
    <row r="856" spans="1:11" ht="15">
      <c r="A856" s="119"/>
      <c r="B856" s="120"/>
      <c r="C856" s="120"/>
      <c r="D856" s="120"/>
      <c r="E856" s="120"/>
      <c r="F856" s="120"/>
      <c r="G856" s="259"/>
      <c r="H856" s="362"/>
      <c r="I856" s="150"/>
      <c r="J856" s="295"/>
      <c r="K856" s="150"/>
    </row>
    <row r="857" spans="1:11" ht="15">
      <c r="A857" s="119"/>
      <c r="B857" s="120"/>
      <c r="C857" s="121" t="s">
        <v>93</v>
      </c>
      <c r="D857" s="122" t="s">
        <v>267</v>
      </c>
      <c r="E857" s="122"/>
      <c r="F857" s="122"/>
      <c r="G857" s="321">
        <f>G469</f>
        <v>6800</v>
      </c>
      <c r="H857" s="360">
        <f>H469</f>
        <v>6800</v>
      </c>
      <c r="I857" s="150">
        <f>I469</f>
        <v>800</v>
      </c>
      <c r="J857" s="295">
        <f t="shared" si="36"/>
        <v>11.76470588235294</v>
      </c>
      <c r="K857" s="150">
        <f>K469</f>
        <v>0</v>
      </c>
    </row>
    <row r="858" spans="1:11" ht="15">
      <c r="A858" s="119"/>
      <c r="B858" s="120"/>
      <c r="C858" s="120"/>
      <c r="D858" s="120"/>
      <c r="E858" s="120"/>
      <c r="F858" s="120"/>
      <c r="G858" s="259"/>
      <c r="H858" s="362"/>
      <c r="I858" s="150"/>
      <c r="J858" s="295"/>
      <c r="K858" s="150"/>
    </row>
    <row r="859" spans="1:11" ht="15">
      <c r="A859" s="119"/>
      <c r="B859" s="120"/>
      <c r="C859" s="121" t="s">
        <v>95</v>
      </c>
      <c r="D859" s="122" t="s">
        <v>383</v>
      </c>
      <c r="E859" s="122"/>
      <c r="F859" s="122"/>
      <c r="G859" s="321">
        <f>G471</f>
        <v>143396</v>
      </c>
      <c r="H859" s="360">
        <f>H471</f>
        <v>143396</v>
      </c>
      <c r="I859" s="150">
        <f>I471</f>
        <v>122640</v>
      </c>
      <c r="J859" s="295">
        <f t="shared" si="36"/>
        <v>85.52539819799716</v>
      </c>
      <c r="K859" s="150">
        <f>K471</f>
        <v>0</v>
      </c>
    </row>
    <row r="860" spans="1:11" ht="15">
      <c r="A860" s="119"/>
      <c r="B860" s="120"/>
      <c r="C860" s="120"/>
      <c r="D860" s="120"/>
      <c r="E860" s="120"/>
      <c r="F860" s="120"/>
      <c r="G860" s="259"/>
      <c r="H860" s="362"/>
      <c r="I860" s="150"/>
      <c r="J860" s="295"/>
      <c r="K860" s="150"/>
    </row>
    <row r="861" spans="1:11" ht="15">
      <c r="A861" s="119"/>
      <c r="B861" s="120"/>
      <c r="C861" s="121" t="s">
        <v>280</v>
      </c>
      <c r="D861" s="122" t="s">
        <v>281</v>
      </c>
      <c r="E861" s="122"/>
      <c r="F861" s="122"/>
      <c r="G861" s="321">
        <f>G473</f>
        <v>1250433</v>
      </c>
      <c r="H861" s="360">
        <f>H473</f>
        <v>757268</v>
      </c>
      <c r="I861" s="150">
        <f>I473</f>
        <v>0</v>
      </c>
      <c r="J861" s="295">
        <f t="shared" si="36"/>
        <v>0</v>
      </c>
      <c r="K861" s="150">
        <f>K473</f>
        <v>0</v>
      </c>
    </row>
    <row r="862" spans="1:11" ht="15">
      <c r="A862" s="119"/>
      <c r="B862" s="120"/>
      <c r="C862" s="120"/>
      <c r="D862" s="120"/>
      <c r="E862" s="120"/>
      <c r="F862" s="120"/>
      <c r="G862" s="259"/>
      <c r="H862" s="362"/>
      <c r="I862" s="150"/>
      <c r="J862" s="295"/>
      <c r="K862" s="150"/>
    </row>
    <row r="863" spans="1:11" ht="15">
      <c r="A863" s="119"/>
      <c r="B863" s="120"/>
      <c r="C863" s="121" t="s">
        <v>99</v>
      </c>
      <c r="D863" s="122" t="s">
        <v>384</v>
      </c>
      <c r="E863" s="122"/>
      <c r="F863" s="122"/>
      <c r="G863" s="321">
        <f>G475</f>
        <v>30000</v>
      </c>
      <c r="H863" s="360">
        <f>H475</f>
        <v>101204</v>
      </c>
      <c r="I863" s="150">
        <f>I475</f>
        <v>0</v>
      </c>
      <c r="J863" s="295">
        <f t="shared" si="36"/>
        <v>0</v>
      </c>
      <c r="K863" s="150">
        <f>K475</f>
        <v>0</v>
      </c>
    </row>
    <row r="864" spans="1:11" ht="15.75" thickBot="1">
      <c r="A864" s="224"/>
      <c r="B864" s="225"/>
      <c r="C864" s="225"/>
      <c r="D864" s="225"/>
      <c r="E864" s="225"/>
      <c r="F864" s="225"/>
      <c r="G864" s="271"/>
      <c r="H864" s="387"/>
      <c r="I864" s="279"/>
      <c r="J864" s="311"/>
      <c r="K864" s="279"/>
    </row>
  </sheetData>
  <sheetProtection/>
  <mergeCells count="6">
    <mergeCell ref="A2:G2"/>
    <mergeCell ref="A3:G3"/>
    <mergeCell ref="A5:F6"/>
    <mergeCell ref="A7:F7"/>
    <mergeCell ref="A823:F823"/>
    <mergeCell ref="A838:F838"/>
  </mergeCells>
  <printOptions horizontalCentered="1"/>
  <pageMargins left="0.1968503937007874" right="0.1968503937007874" top="0.5905511811023623" bottom="0.3937007874015748" header="0.31496062992125984" footer="0.11811023622047245"/>
  <pageSetup horizontalDpi="600" verticalDpi="600" orientation="landscape" paperSize="9" scale="75" r:id="rId3"/>
  <headerFooter alignWithMargins="0">
    <oddHeader>&amp;C2. sz. melléklet
a 34/2008. (XI.28.) Ök. rendelethez</oddHeader>
    <oddFooter>&amp;L&amp;D&amp;C&amp;P</oddFooter>
  </headerFooter>
  <rowBreaks count="30" manualBreakCount="30">
    <brk id="42" max="10" man="1"/>
    <brk id="72" max="10" man="1"/>
    <brk id="100" max="10" man="1"/>
    <brk id="123" max="10" man="1"/>
    <brk id="163" max="10" man="1"/>
    <brk id="200" max="10" man="1"/>
    <brk id="224" max="10" man="1"/>
    <brk id="257" max="10" man="1"/>
    <brk id="295" max="10" man="1"/>
    <brk id="344" max="10" man="1"/>
    <brk id="377" max="10" man="1"/>
    <brk id="418" max="10" man="1"/>
    <brk id="449" max="10" man="1"/>
    <brk id="476" max="10" man="1"/>
    <brk id="492" max="10" man="1"/>
    <brk id="508" max="10" man="1"/>
    <brk id="522" max="10" man="1"/>
    <brk id="550" max="10" man="1"/>
    <brk id="574" max="10" man="1"/>
    <brk id="604" max="10" man="1"/>
    <brk id="629" max="10" man="1"/>
    <brk id="650" max="10" man="1"/>
    <brk id="678" max="10" man="1"/>
    <brk id="707" max="10" man="1"/>
    <brk id="745" max="10" man="1"/>
    <brk id="776" max="10" man="1"/>
    <brk id="789" max="10" man="1"/>
    <brk id="803" max="10" man="1"/>
    <brk id="822" max="10" man="1"/>
    <brk id="837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1">
      <selection activeCell="Q34" sqref="Q34:R34"/>
    </sheetView>
  </sheetViews>
  <sheetFormatPr defaultColWidth="9.140625" defaultRowHeight="15"/>
  <cols>
    <col min="1" max="1" width="6.140625" style="400" customWidth="1"/>
    <col min="2" max="2" width="5.7109375" style="399" customWidth="1"/>
    <col min="3" max="3" width="6.57421875" style="399" customWidth="1"/>
    <col min="4" max="5" width="9.140625" style="399" customWidth="1"/>
    <col min="6" max="6" width="9.28125" style="399" customWidth="1"/>
    <col min="7" max="7" width="4.7109375" style="399" customWidth="1"/>
    <col min="8" max="8" width="6.8515625" style="399" customWidth="1"/>
    <col min="9" max="9" width="4.8515625" style="399" customWidth="1"/>
    <col min="10" max="10" width="2.7109375" style="400" customWidth="1"/>
    <col min="11" max="11" width="6.28125" style="400" customWidth="1"/>
    <col min="12" max="12" width="7.140625" style="401" customWidth="1"/>
    <col min="13" max="13" width="4.28125" style="401" customWidth="1"/>
    <col min="14" max="14" width="9.140625" style="401" customWidth="1"/>
    <col min="15" max="15" width="9.140625" style="402" customWidth="1"/>
    <col min="16" max="16" width="11.28125" style="401" customWidth="1"/>
    <col min="17" max="17" width="8.421875" style="399" customWidth="1"/>
    <col min="18" max="18" width="7.8515625" style="399" customWidth="1"/>
    <col min="19" max="16384" width="9.140625" style="399" customWidth="1"/>
  </cols>
  <sheetData>
    <row r="1" spans="1:18" ht="15">
      <c r="A1" s="722" t="s">
        <v>512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</row>
    <row r="2" spans="1:18" ht="15.75">
      <c r="A2" s="723" t="s">
        <v>513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</row>
    <row r="3" spans="17:18" ht="15.75" thickBot="1">
      <c r="Q3" s="725" t="s">
        <v>167</v>
      </c>
      <c r="R3" s="725"/>
    </row>
    <row r="4" spans="1:18" s="404" customFormat="1" ht="12.75">
      <c r="A4" s="726" t="s">
        <v>514</v>
      </c>
      <c r="B4" s="727"/>
      <c r="C4" s="727"/>
      <c r="D4" s="727"/>
      <c r="E4" s="727"/>
      <c r="F4" s="728"/>
      <c r="G4" s="735" t="s">
        <v>515</v>
      </c>
      <c r="H4" s="736"/>
      <c r="I4" s="737"/>
      <c r="J4" s="403"/>
      <c r="K4" s="726" t="s">
        <v>516</v>
      </c>
      <c r="L4" s="727"/>
      <c r="M4" s="727"/>
      <c r="N4" s="727"/>
      <c r="O4" s="727"/>
      <c r="P4" s="728"/>
      <c r="Q4" s="735" t="s">
        <v>515</v>
      </c>
      <c r="R4" s="737"/>
    </row>
    <row r="5" spans="1:18" s="404" customFormat="1" ht="12.75">
      <c r="A5" s="729"/>
      <c r="B5" s="730"/>
      <c r="C5" s="730"/>
      <c r="D5" s="730"/>
      <c r="E5" s="730"/>
      <c r="F5" s="731"/>
      <c r="G5" s="738" t="s">
        <v>403</v>
      </c>
      <c r="H5" s="739"/>
      <c r="I5" s="740"/>
      <c r="J5" s="403"/>
      <c r="K5" s="729"/>
      <c r="L5" s="730"/>
      <c r="M5" s="730"/>
      <c r="N5" s="730"/>
      <c r="O5" s="730"/>
      <c r="P5" s="731"/>
      <c r="Q5" s="738" t="s">
        <v>403</v>
      </c>
      <c r="R5" s="740"/>
    </row>
    <row r="6" spans="1:18" s="404" customFormat="1" ht="13.5" thickBot="1">
      <c r="A6" s="732"/>
      <c r="B6" s="733"/>
      <c r="C6" s="733"/>
      <c r="D6" s="733"/>
      <c r="E6" s="733"/>
      <c r="F6" s="734"/>
      <c r="G6" s="741" t="s">
        <v>517</v>
      </c>
      <c r="H6" s="742"/>
      <c r="I6" s="743"/>
      <c r="J6" s="403"/>
      <c r="K6" s="732"/>
      <c r="L6" s="733"/>
      <c r="M6" s="733"/>
      <c r="N6" s="733"/>
      <c r="O6" s="733"/>
      <c r="P6" s="734"/>
      <c r="Q6" s="741" t="s">
        <v>517</v>
      </c>
      <c r="R6" s="743"/>
    </row>
    <row r="7" spans="1:18" s="404" customFormat="1" ht="13.5" thickBot="1">
      <c r="A7" s="405"/>
      <c r="B7" s="406"/>
      <c r="C7" s="406"/>
      <c r="D7" s="406"/>
      <c r="E7" s="406"/>
      <c r="F7" s="406"/>
      <c r="G7" s="407"/>
      <c r="H7" s="407"/>
      <c r="I7" s="408"/>
      <c r="J7" s="407"/>
      <c r="K7" s="409"/>
      <c r="L7" s="410"/>
      <c r="M7" s="410"/>
      <c r="N7" s="410"/>
      <c r="O7" s="410"/>
      <c r="P7" s="410"/>
      <c r="Q7" s="411"/>
      <c r="R7" s="412"/>
    </row>
    <row r="8" spans="1:18" s="404" customFormat="1" ht="13.5" thickBot="1">
      <c r="A8" s="744" t="s">
        <v>518</v>
      </c>
      <c r="B8" s="413" t="s">
        <v>519</v>
      </c>
      <c r="C8" s="413"/>
      <c r="D8" s="414"/>
      <c r="E8" s="414"/>
      <c r="F8" s="415"/>
      <c r="G8" s="747">
        <f>G9+G10</f>
        <v>2216907</v>
      </c>
      <c r="H8" s="748"/>
      <c r="I8" s="749"/>
      <c r="J8" s="407"/>
      <c r="K8" s="416" t="s">
        <v>124</v>
      </c>
      <c r="L8" s="750" t="s">
        <v>171</v>
      </c>
      <c r="M8" s="750"/>
      <c r="N8" s="750"/>
      <c r="O8" s="750"/>
      <c r="P8" s="750"/>
      <c r="Q8" s="751">
        <v>3888290</v>
      </c>
      <c r="R8" s="752"/>
    </row>
    <row r="9" spans="1:18" ht="13.5" thickBot="1">
      <c r="A9" s="745"/>
      <c r="B9" s="417" t="s">
        <v>520</v>
      </c>
      <c r="C9" s="417"/>
      <c r="D9" s="417"/>
      <c r="E9" s="417"/>
      <c r="F9" s="418"/>
      <c r="G9" s="753">
        <v>503027</v>
      </c>
      <c r="H9" s="754"/>
      <c r="I9" s="755"/>
      <c r="K9" s="419"/>
      <c r="L9" s="420"/>
      <c r="M9" s="420"/>
      <c r="N9" s="420"/>
      <c r="O9" s="420"/>
      <c r="P9" s="420"/>
      <c r="Q9" s="421"/>
      <c r="R9" s="422"/>
    </row>
    <row r="10" spans="1:18" ht="13.5" thickBot="1">
      <c r="A10" s="746"/>
      <c r="B10" s="424" t="s">
        <v>521</v>
      </c>
      <c r="C10" s="424"/>
      <c r="D10" s="424"/>
      <c r="E10" s="424"/>
      <c r="F10" s="425"/>
      <c r="G10" s="756">
        <v>1713880</v>
      </c>
      <c r="H10" s="757"/>
      <c r="I10" s="758"/>
      <c r="K10" s="426" t="s">
        <v>54</v>
      </c>
      <c r="L10" s="759" t="s">
        <v>173</v>
      </c>
      <c r="M10" s="759"/>
      <c r="N10" s="759"/>
      <c r="O10" s="759"/>
      <c r="P10" s="759"/>
      <c r="Q10" s="760">
        <f>Q11+Q12+Q13+Q14+Q15</f>
        <v>907250</v>
      </c>
      <c r="R10" s="761"/>
    </row>
    <row r="11" spans="1:18" ht="12.75">
      <c r="A11" s="744" t="s">
        <v>54</v>
      </c>
      <c r="B11" s="427" t="s">
        <v>55</v>
      </c>
      <c r="C11" s="428"/>
      <c r="D11" s="428"/>
      <c r="E11" s="428"/>
      <c r="F11" s="429"/>
      <c r="G11" s="762">
        <f>G12+G13+G14+G15</f>
        <v>907663</v>
      </c>
      <c r="H11" s="763"/>
      <c r="I11" s="764"/>
      <c r="K11" s="419"/>
      <c r="L11" s="765" t="s">
        <v>522</v>
      </c>
      <c r="M11" s="765"/>
      <c r="N11" s="765"/>
      <c r="O11" s="765"/>
      <c r="P11" s="765"/>
      <c r="Q11" s="766">
        <v>513859</v>
      </c>
      <c r="R11" s="767"/>
    </row>
    <row r="12" spans="1:18" ht="12.75">
      <c r="A12" s="745"/>
      <c r="B12" s="430" t="s">
        <v>523</v>
      </c>
      <c r="C12" s="431"/>
      <c r="D12" s="431"/>
      <c r="E12" s="431"/>
      <c r="F12" s="432"/>
      <c r="G12" s="766">
        <v>602964</v>
      </c>
      <c r="H12" s="766"/>
      <c r="I12" s="767"/>
      <c r="K12" s="419"/>
      <c r="L12" s="765" t="s">
        <v>524</v>
      </c>
      <c r="M12" s="765"/>
      <c r="N12" s="765"/>
      <c r="O12" s="765"/>
      <c r="P12" s="765"/>
      <c r="Q12" s="766">
        <v>322903</v>
      </c>
      <c r="R12" s="767"/>
    </row>
    <row r="13" spans="1:18" ht="12.75">
      <c r="A13" s="745"/>
      <c r="B13" s="433" t="s">
        <v>525</v>
      </c>
      <c r="C13" s="431"/>
      <c r="D13" s="431"/>
      <c r="E13" s="431"/>
      <c r="F13" s="432"/>
      <c r="G13" s="766">
        <v>158127</v>
      </c>
      <c r="H13" s="766"/>
      <c r="I13" s="767"/>
      <c r="K13" s="419"/>
      <c r="L13" s="765" t="s">
        <v>526</v>
      </c>
      <c r="M13" s="765"/>
      <c r="N13" s="765"/>
      <c r="O13" s="765"/>
      <c r="P13" s="765"/>
      <c r="Q13" s="766">
        <v>16168</v>
      </c>
      <c r="R13" s="767"/>
    </row>
    <row r="14" spans="1:18" ht="12.75">
      <c r="A14" s="745"/>
      <c r="B14" s="433" t="s">
        <v>527</v>
      </c>
      <c r="C14" s="431"/>
      <c r="D14" s="431"/>
      <c r="E14" s="431"/>
      <c r="F14" s="432"/>
      <c r="G14" s="766">
        <v>82793</v>
      </c>
      <c r="H14" s="766"/>
      <c r="I14" s="767"/>
      <c r="K14" s="419"/>
      <c r="L14" s="765" t="s">
        <v>528</v>
      </c>
      <c r="M14" s="765"/>
      <c r="N14" s="765"/>
      <c r="O14" s="765"/>
      <c r="P14" s="765"/>
      <c r="Q14" s="766">
        <v>24320</v>
      </c>
      <c r="R14" s="767"/>
    </row>
    <row r="15" spans="1:18" ht="13.5" thickBot="1">
      <c r="A15" s="423"/>
      <c r="B15" s="768" t="s">
        <v>529</v>
      </c>
      <c r="C15" s="769"/>
      <c r="D15" s="769"/>
      <c r="E15" s="769"/>
      <c r="F15" s="770"/>
      <c r="G15" s="756">
        <v>63779</v>
      </c>
      <c r="H15" s="757"/>
      <c r="I15" s="758"/>
      <c r="K15" s="434"/>
      <c r="L15" s="771" t="s">
        <v>530</v>
      </c>
      <c r="M15" s="771"/>
      <c r="N15" s="771"/>
      <c r="O15" s="771"/>
      <c r="P15" s="771"/>
      <c r="Q15" s="772">
        <v>30000</v>
      </c>
      <c r="R15" s="773"/>
    </row>
    <row r="16" spans="1:18" ht="12.75">
      <c r="A16" s="744" t="s">
        <v>74</v>
      </c>
      <c r="B16" s="427" t="s">
        <v>531</v>
      </c>
      <c r="C16" s="427"/>
      <c r="D16" s="427"/>
      <c r="E16" s="427"/>
      <c r="F16" s="435"/>
      <c r="G16" s="762">
        <f>G17+G18+G19</f>
        <v>26248</v>
      </c>
      <c r="H16" s="763"/>
      <c r="I16" s="764"/>
      <c r="K16" s="426"/>
      <c r="L16" s="774"/>
      <c r="M16" s="774"/>
      <c r="N16" s="774"/>
      <c r="O16" s="774"/>
      <c r="P16" s="774"/>
      <c r="Q16" s="775"/>
      <c r="R16" s="776"/>
    </row>
    <row r="17" spans="1:18" ht="12.75">
      <c r="A17" s="745"/>
      <c r="B17" s="777" t="s">
        <v>532</v>
      </c>
      <c r="C17" s="778"/>
      <c r="D17" s="778"/>
      <c r="E17" s="778"/>
      <c r="F17" s="779"/>
      <c r="G17" s="753">
        <v>19965</v>
      </c>
      <c r="H17" s="754"/>
      <c r="I17" s="755"/>
      <c r="K17" s="419"/>
      <c r="L17" s="780"/>
      <c r="M17" s="780"/>
      <c r="N17" s="780"/>
      <c r="O17" s="780"/>
      <c r="P17" s="780"/>
      <c r="Q17" s="781"/>
      <c r="R17" s="782"/>
    </row>
    <row r="18" spans="1:18" ht="13.5" thickBot="1">
      <c r="A18" s="745"/>
      <c r="B18" s="777" t="s">
        <v>533</v>
      </c>
      <c r="C18" s="778"/>
      <c r="D18" s="778"/>
      <c r="E18" s="778"/>
      <c r="F18" s="779"/>
      <c r="G18" s="753">
        <v>2570</v>
      </c>
      <c r="H18" s="754"/>
      <c r="I18" s="755"/>
      <c r="K18" s="434"/>
      <c r="L18" s="788"/>
      <c r="M18" s="788"/>
      <c r="N18" s="788"/>
      <c r="O18" s="788"/>
      <c r="P18" s="788"/>
      <c r="Q18" s="789"/>
      <c r="R18" s="790"/>
    </row>
    <row r="19" spans="1:18" ht="13.5" thickBot="1">
      <c r="A19" s="746"/>
      <c r="B19" s="768" t="s">
        <v>534</v>
      </c>
      <c r="C19" s="791"/>
      <c r="D19" s="791"/>
      <c r="E19" s="791"/>
      <c r="F19" s="792"/>
      <c r="G19" s="756">
        <v>3713</v>
      </c>
      <c r="H19" s="757"/>
      <c r="I19" s="758"/>
      <c r="K19" s="436" t="s">
        <v>74</v>
      </c>
      <c r="L19" s="793" t="s">
        <v>267</v>
      </c>
      <c r="M19" s="793"/>
      <c r="N19" s="793"/>
      <c r="O19" s="793"/>
      <c r="P19" s="793"/>
      <c r="Q19" s="794">
        <v>6800</v>
      </c>
      <c r="R19" s="795"/>
    </row>
    <row r="20" spans="1:18" ht="13.5" thickBot="1">
      <c r="A20" s="796" t="s">
        <v>88</v>
      </c>
      <c r="B20" s="437" t="s">
        <v>89</v>
      </c>
      <c r="C20" s="428"/>
      <c r="D20" s="428"/>
      <c r="E20" s="428"/>
      <c r="F20" s="429"/>
      <c r="G20" s="762">
        <f>G21+G22</f>
        <v>846258</v>
      </c>
      <c r="H20" s="763"/>
      <c r="I20" s="764"/>
      <c r="K20" s="438"/>
      <c r="L20" s="788"/>
      <c r="M20" s="788"/>
      <c r="N20" s="788"/>
      <c r="O20" s="788"/>
      <c r="P20" s="788"/>
      <c r="Q20" s="789"/>
      <c r="R20" s="790"/>
    </row>
    <row r="21" spans="1:18" ht="12.75">
      <c r="A21" s="797"/>
      <c r="B21" s="777" t="s">
        <v>535</v>
      </c>
      <c r="C21" s="778"/>
      <c r="D21" s="778"/>
      <c r="E21" s="778"/>
      <c r="F21" s="779"/>
      <c r="G21" s="766">
        <v>715005</v>
      </c>
      <c r="H21" s="766"/>
      <c r="I21" s="767"/>
      <c r="K21" s="744" t="s">
        <v>88</v>
      </c>
      <c r="L21" s="759" t="s">
        <v>383</v>
      </c>
      <c r="M21" s="759"/>
      <c r="N21" s="759"/>
      <c r="O21" s="759"/>
      <c r="P21" s="759"/>
      <c r="Q21" s="783">
        <f>Q22+Q23</f>
        <v>143396</v>
      </c>
      <c r="R21" s="784"/>
    </row>
    <row r="22" spans="1:18" ht="15.75" thickBot="1">
      <c r="A22" s="798"/>
      <c r="B22" s="785" t="s">
        <v>536</v>
      </c>
      <c r="C22" s="786"/>
      <c r="D22" s="786"/>
      <c r="E22" s="786"/>
      <c r="F22" s="787"/>
      <c r="G22" s="800">
        <v>131253</v>
      </c>
      <c r="H22" s="800"/>
      <c r="I22" s="801"/>
      <c r="K22" s="745"/>
      <c r="L22" s="765" t="s">
        <v>537</v>
      </c>
      <c r="M22" s="765"/>
      <c r="N22" s="765"/>
      <c r="O22" s="765"/>
      <c r="P22" s="765"/>
      <c r="Q22" s="766"/>
      <c r="R22" s="767"/>
    </row>
    <row r="23" spans="1:18" ht="13.5" thickBot="1">
      <c r="A23" s="744" t="s">
        <v>538</v>
      </c>
      <c r="B23" s="437" t="s">
        <v>105</v>
      </c>
      <c r="C23" s="428"/>
      <c r="D23" s="428"/>
      <c r="E23" s="428"/>
      <c r="F23" s="428"/>
      <c r="G23" s="762">
        <f>G24+G25</f>
        <v>8325</v>
      </c>
      <c r="H23" s="763"/>
      <c r="I23" s="764"/>
      <c r="K23" s="746"/>
      <c r="L23" s="799" t="s">
        <v>539</v>
      </c>
      <c r="M23" s="799"/>
      <c r="N23" s="799"/>
      <c r="O23" s="799"/>
      <c r="P23" s="799"/>
      <c r="Q23" s="802">
        <v>143396</v>
      </c>
      <c r="R23" s="803"/>
    </row>
    <row r="24" spans="1:18" ht="13.5" thickBot="1">
      <c r="A24" s="745"/>
      <c r="B24" s="804" t="s">
        <v>540</v>
      </c>
      <c r="C24" s="805"/>
      <c r="D24" s="805"/>
      <c r="E24" s="805"/>
      <c r="F24" s="806"/>
      <c r="G24" s="753">
        <v>5858</v>
      </c>
      <c r="H24" s="754"/>
      <c r="I24" s="755"/>
      <c r="K24" s="438"/>
      <c r="L24" s="440"/>
      <c r="M24" s="440"/>
      <c r="N24" s="440"/>
      <c r="O24" s="440"/>
      <c r="P24" s="440"/>
      <c r="Q24" s="789"/>
      <c r="R24" s="790"/>
    </row>
    <row r="25" spans="1:18" ht="13.5" thickBot="1">
      <c r="A25" s="746"/>
      <c r="B25" s="808" t="s">
        <v>541</v>
      </c>
      <c r="C25" s="809"/>
      <c r="D25" s="809"/>
      <c r="E25" s="809"/>
      <c r="F25" s="810"/>
      <c r="G25" s="756">
        <v>2467</v>
      </c>
      <c r="H25" s="757"/>
      <c r="I25" s="758"/>
      <c r="K25" s="744" t="s">
        <v>104</v>
      </c>
      <c r="L25" s="759" t="s">
        <v>281</v>
      </c>
      <c r="M25" s="759"/>
      <c r="N25" s="759"/>
      <c r="O25" s="759"/>
      <c r="P25" s="759"/>
      <c r="Q25" s="783">
        <f>Q26+Q27</f>
        <v>757268</v>
      </c>
      <c r="R25" s="784"/>
    </row>
    <row r="26" spans="1:18" ht="12.75">
      <c r="A26" s="441" t="s">
        <v>108</v>
      </c>
      <c r="B26" s="811" t="s">
        <v>542</v>
      </c>
      <c r="C26" s="812"/>
      <c r="D26" s="812"/>
      <c r="E26" s="812"/>
      <c r="F26" s="812"/>
      <c r="G26" s="815">
        <v>1004121</v>
      </c>
      <c r="H26" s="816"/>
      <c r="I26" s="817"/>
      <c r="K26" s="745"/>
      <c r="L26" s="765" t="s">
        <v>537</v>
      </c>
      <c r="M26" s="765"/>
      <c r="N26" s="765"/>
      <c r="O26" s="765"/>
      <c r="P26" s="765"/>
      <c r="Q26" s="766">
        <v>11633</v>
      </c>
      <c r="R26" s="767"/>
    </row>
    <row r="27" spans="1:18" ht="27" customHeight="1" thickBot="1">
      <c r="A27" s="419"/>
      <c r="B27" s="813"/>
      <c r="C27" s="814"/>
      <c r="D27" s="814"/>
      <c r="E27" s="814"/>
      <c r="F27" s="814"/>
      <c r="G27" s="818"/>
      <c r="H27" s="789"/>
      <c r="I27" s="790"/>
      <c r="K27" s="746"/>
      <c r="L27" s="799" t="s">
        <v>539</v>
      </c>
      <c r="M27" s="799"/>
      <c r="N27" s="799"/>
      <c r="O27" s="799"/>
      <c r="P27" s="799"/>
      <c r="Q27" s="802">
        <v>745635</v>
      </c>
      <c r="R27" s="803"/>
    </row>
    <row r="28" spans="1:18" ht="13.5" thickBot="1">
      <c r="A28" s="796" t="s">
        <v>112</v>
      </c>
      <c r="B28" s="820" t="s">
        <v>113</v>
      </c>
      <c r="C28" s="821"/>
      <c r="D28" s="821"/>
      <c r="E28" s="821"/>
      <c r="F28" s="822"/>
      <c r="G28" s="763">
        <f>G29+G30</f>
        <v>82968</v>
      </c>
      <c r="H28" s="763"/>
      <c r="I28" s="764"/>
      <c r="K28" s="434"/>
      <c r="L28" s="788"/>
      <c r="M28" s="788"/>
      <c r="N28" s="788"/>
      <c r="O28" s="788"/>
      <c r="P28" s="788"/>
      <c r="Q28" s="789"/>
      <c r="R28" s="790"/>
    </row>
    <row r="29" spans="1:18" ht="13.5" thickBot="1">
      <c r="A29" s="797"/>
      <c r="B29" s="777" t="s">
        <v>543</v>
      </c>
      <c r="C29" s="778"/>
      <c r="D29" s="778"/>
      <c r="E29" s="778"/>
      <c r="F29" s="779"/>
      <c r="G29" s="754"/>
      <c r="H29" s="754"/>
      <c r="I29" s="755"/>
      <c r="K29" s="416" t="s">
        <v>108</v>
      </c>
      <c r="L29" s="750" t="s">
        <v>384</v>
      </c>
      <c r="M29" s="750"/>
      <c r="N29" s="750"/>
      <c r="O29" s="750"/>
      <c r="P29" s="750"/>
      <c r="Q29" s="807">
        <v>101204</v>
      </c>
      <c r="R29" s="752"/>
    </row>
    <row r="30" spans="1:18" ht="13.5" thickBot="1">
      <c r="A30" s="798"/>
      <c r="B30" s="827" t="s">
        <v>544</v>
      </c>
      <c r="C30" s="769"/>
      <c r="D30" s="769"/>
      <c r="E30" s="769"/>
      <c r="F30" s="770"/>
      <c r="G30" s="757">
        <v>82968</v>
      </c>
      <c r="H30" s="757"/>
      <c r="I30" s="758"/>
      <c r="K30" s="419"/>
      <c r="L30" s="420"/>
      <c r="M30" s="420"/>
      <c r="N30" s="420"/>
      <c r="O30" s="420"/>
      <c r="P30" s="420"/>
      <c r="Q30" s="421"/>
      <c r="R30" s="422"/>
    </row>
    <row r="31" spans="1:18" ht="12.75">
      <c r="A31" s="796" t="s">
        <v>116</v>
      </c>
      <c r="B31" s="437" t="s">
        <v>117</v>
      </c>
      <c r="C31" s="428"/>
      <c r="D31" s="428"/>
      <c r="E31" s="428"/>
      <c r="F31" s="429"/>
      <c r="G31" s="762">
        <f>G32+G33</f>
        <v>711718</v>
      </c>
      <c r="H31" s="763"/>
      <c r="I31" s="764"/>
      <c r="K31" s="419"/>
      <c r="L31" s="420"/>
      <c r="M31" s="420"/>
      <c r="N31" s="420"/>
      <c r="O31" s="420"/>
      <c r="P31" s="420"/>
      <c r="Q31" s="421"/>
      <c r="R31" s="422"/>
    </row>
    <row r="32" spans="1:18" ht="12.75">
      <c r="A32" s="797"/>
      <c r="B32" s="828" t="s">
        <v>545</v>
      </c>
      <c r="C32" s="828"/>
      <c r="D32" s="828"/>
      <c r="E32" s="828"/>
      <c r="F32" s="828"/>
      <c r="G32" s="766">
        <v>438063</v>
      </c>
      <c r="H32" s="766"/>
      <c r="I32" s="767"/>
      <c r="K32" s="419"/>
      <c r="L32" s="420"/>
      <c r="M32" s="420"/>
      <c r="N32" s="420"/>
      <c r="O32" s="420"/>
      <c r="P32" s="420"/>
      <c r="Q32" s="421"/>
      <c r="R32" s="422"/>
    </row>
    <row r="33" spans="1:18" ht="15.75" thickBot="1">
      <c r="A33" s="798"/>
      <c r="B33" s="819" t="s">
        <v>546</v>
      </c>
      <c r="C33" s="819"/>
      <c r="D33" s="819"/>
      <c r="E33" s="819"/>
      <c r="F33" s="819"/>
      <c r="G33" s="800">
        <v>273655</v>
      </c>
      <c r="H33" s="800"/>
      <c r="I33" s="801"/>
      <c r="K33" s="419"/>
      <c r="L33" s="420"/>
      <c r="M33" s="420"/>
      <c r="N33" s="420"/>
      <c r="O33" s="420"/>
      <c r="P33" s="420"/>
      <c r="Q33" s="421"/>
      <c r="R33" s="422"/>
    </row>
    <row r="34" spans="1:19" ht="13.5" thickBot="1">
      <c r="A34" s="823" t="s">
        <v>547</v>
      </c>
      <c r="B34" s="824"/>
      <c r="C34" s="824"/>
      <c r="D34" s="824"/>
      <c r="E34" s="824"/>
      <c r="F34" s="825"/>
      <c r="G34" s="826">
        <f>G8+G11+G16+G20+G23+G26+G27+G28+G31</f>
        <v>5804208</v>
      </c>
      <c r="H34" s="807"/>
      <c r="I34" s="752"/>
      <c r="K34" s="823" t="s">
        <v>548</v>
      </c>
      <c r="L34" s="824"/>
      <c r="M34" s="824"/>
      <c r="N34" s="824"/>
      <c r="O34" s="824"/>
      <c r="P34" s="825"/>
      <c r="Q34" s="826">
        <f>Q8+Q10+Q19+Q21+Q25+Q29</f>
        <v>5804208</v>
      </c>
      <c r="R34" s="752"/>
      <c r="S34" s="442"/>
    </row>
    <row r="35" spans="7:18" ht="15">
      <c r="G35" s="443"/>
      <c r="H35" s="443"/>
      <c r="I35" s="443"/>
      <c r="Q35" s="443"/>
      <c r="R35" s="443"/>
    </row>
    <row r="36" spans="7:9" ht="15">
      <c r="G36" s="443"/>
      <c r="H36" s="443"/>
      <c r="I36" s="443"/>
    </row>
    <row r="37" spans="7:9" ht="15">
      <c r="G37" s="443"/>
      <c r="H37" s="443"/>
      <c r="I37" s="443"/>
    </row>
    <row r="38" spans="7:9" ht="15">
      <c r="G38" s="443"/>
      <c r="H38" s="443"/>
      <c r="I38" s="443"/>
    </row>
    <row r="39" spans="7:9" ht="15">
      <c r="G39" s="443"/>
      <c r="H39" s="443"/>
      <c r="I39" s="443"/>
    </row>
    <row r="40" spans="7:9" ht="15">
      <c r="G40" s="443"/>
      <c r="H40" s="443"/>
      <c r="I40" s="443"/>
    </row>
    <row r="41" spans="7:9" ht="15">
      <c r="G41" s="443"/>
      <c r="H41" s="443"/>
      <c r="I41" s="443"/>
    </row>
    <row r="42" spans="7:9" ht="15">
      <c r="G42" s="443"/>
      <c r="H42" s="443"/>
      <c r="I42" s="443"/>
    </row>
    <row r="43" spans="7:9" ht="15">
      <c r="G43" s="443"/>
      <c r="H43" s="443"/>
      <c r="I43" s="443"/>
    </row>
    <row r="44" spans="7:9" ht="15">
      <c r="G44" s="443"/>
      <c r="H44" s="443"/>
      <c r="I44" s="443"/>
    </row>
    <row r="45" spans="7:9" ht="15">
      <c r="G45" s="443"/>
      <c r="H45" s="443"/>
      <c r="I45" s="443"/>
    </row>
    <row r="46" spans="7:9" ht="15">
      <c r="G46" s="443"/>
      <c r="H46" s="443"/>
      <c r="I46" s="443"/>
    </row>
    <row r="47" spans="7:9" ht="15">
      <c r="G47" s="443"/>
      <c r="H47" s="443"/>
      <c r="I47" s="443"/>
    </row>
    <row r="48" spans="7:9" ht="15">
      <c r="G48" s="443"/>
      <c r="H48" s="443"/>
      <c r="I48" s="443"/>
    </row>
    <row r="49" spans="7:9" ht="15">
      <c r="G49" s="443"/>
      <c r="H49" s="443"/>
      <c r="I49" s="443"/>
    </row>
    <row r="50" spans="7:9" ht="15">
      <c r="G50" s="443"/>
      <c r="H50" s="443"/>
      <c r="I50" s="443"/>
    </row>
    <row r="51" spans="7:9" ht="15">
      <c r="G51" s="443"/>
      <c r="H51" s="443"/>
      <c r="I51" s="443"/>
    </row>
    <row r="52" spans="7:9" ht="15">
      <c r="G52" s="443"/>
      <c r="H52" s="443"/>
      <c r="I52" s="443"/>
    </row>
    <row r="53" spans="7:9" ht="15">
      <c r="G53" s="443"/>
      <c r="H53" s="443"/>
      <c r="I53" s="443"/>
    </row>
    <row r="54" spans="7:9" ht="15">
      <c r="G54" s="443"/>
      <c r="H54" s="443"/>
      <c r="I54" s="443"/>
    </row>
    <row r="55" spans="7:9" ht="15">
      <c r="G55" s="443"/>
      <c r="H55" s="443"/>
      <c r="I55" s="443"/>
    </row>
    <row r="56" spans="7:9" ht="15">
      <c r="G56" s="443"/>
      <c r="H56" s="443"/>
      <c r="I56" s="443"/>
    </row>
    <row r="57" spans="7:9" ht="15">
      <c r="G57" s="443"/>
      <c r="H57" s="443"/>
      <c r="I57" s="443"/>
    </row>
    <row r="58" spans="7:9" ht="15">
      <c r="G58" s="443"/>
      <c r="H58" s="443"/>
      <c r="I58" s="443"/>
    </row>
    <row r="59" spans="7:9" ht="15">
      <c r="G59" s="443"/>
      <c r="H59" s="443"/>
      <c r="I59" s="443"/>
    </row>
    <row r="60" spans="7:9" ht="15">
      <c r="G60" s="443"/>
      <c r="H60" s="443"/>
      <c r="I60" s="443"/>
    </row>
    <row r="61" spans="7:9" ht="15">
      <c r="G61" s="443"/>
      <c r="H61" s="443"/>
      <c r="I61" s="443"/>
    </row>
  </sheetData>
  <sheetProtection/>
  <mergeCells count="104">
    <mergeCell ref="A34:F34"/>
    <mergeCell ref="G34:I34"/>
    <mergeCell ref="K34:P34"/>
    <mergeCell ref="Q34:R34"/>
    <mergeCell ref="B30:F30"/>
    <mergeCell ref="G30:I30"/>
    <mergeCell ref="A31:A33"/>
    <mergeCell ref="G31:I31"/>
    <mergeCell ref="B32:F32"/>
    <mergeCell ref="G32:I32"/>
    <mergeCell ref="B33:F33"/>
    <mergeCell ref="G33:I33"/>
    <mergeCell ref="Q27:R27"/>
    <mergeCell ref="A28:A30"/>
    <mergeCell ref="B28:F28"/>
    <mergeCell ref="G28:I28"/>
    <mergeCell ref="L28:P28"/>
    <mergeCell ref="Q28:R28"/>
    <mergeCell ref="B29:F29"/>
    <mergeCell ref="G29:I29"/>
    <mergeCell ref="L29:P29"/>
    <mergeCell ref="Q29:R29"/>
    <mergeCell ref="B25:F25"/>
    <mergeCell ref="G25:I25"/>
    <mergeCell ref="K25:K27"/>
    <mergeCell ref="L25:P25"/>
    <mergeCell ref="Q25:R25"/>
    <mergeCell ref="B26:F27"/>
    <mergeCell ref="G26:I27"/>
    <mergeCell ref="L26:P26"/>
    <mergeCell ref="Q26:R26"/>
    <mergeCell ref="L27:P27"/>
    <mergeCell ref="G22:I22"/>
    <mergeCell ref="L22:P22"/>
    <mergeCell ref="Q22:R22"/>
    <mergeCell ref="A23:A25"/>
    <mergeCell ref="G23:I23"/>
    <mergeCell ref="L23:P23"/>
    <mergeCell ref="Q23:R23"/>
    <mergeCell ref="B24:F24"/>
    <mergeCell ref="G24:I24"/>
    <mergeCell ref="Q24:R24"/>
    <mergeCell ref="A20:A22"/>
    <mergeCell ref="G20:I20"/>
    <mergeCell ref="L20:P20"/>
    <mergeCell ref="Q20:R20"/>
    <mergeCell ref="B21:F21"/>
    <mergeCell ref="G21:I21"/>
    <mergeCell ref="K21:K23"/>
    <mergeCell ref="L21:P21"/>
    <mergeCell ref="Q21:R21"/>
    <mergeCell ref="B22:F22"/>
    <mergeCell ref="L18:P18"/>
    <mergeCell ref="Q18:R18"/>
    <mergeCell ref="B19:F19"/>
    <mergeCell ref="G19:I19"/>
    <mergeCell ref="L19:P19"/>
    <mergeCell ref="Q19:R19"/>
    <mergeCell ref="A16:A19"/>
    <mergeCell ref="G16:I16"/>
    <mergeCell ref="L16:P16"/>
    <mergeCell ref="Q16:R16"/>
    <mergeCell ref="B17:F17"/>
    <mergeCell ref="G17:I17"/>
    <mergeCell ref="L17:P17"/>
    <mergeCell ref="Q17:R17"/>
    <mergeCell ref="B18:F18"/>
    <mergeCell ref="G18:I18"/>
    <mergeCell ref="G14:I14"/>
    <mergeCell ref="L14:P14"/>
    <mergeCell ref="Q14:R14"/>
    <mergeCell ref="B15:F15"/>
    <mergeCell ref="G15:I15"/>
    <mergeCell ref="L15:P15"/>
    <mergeCell ref="Q15:R15"/>
    <mergeCell ref="A11:A14"/>
    <mergeCell ref="G11:I11"/>
    <mergeCell ref="L11:P11"/>
    <mergeCell ref="Q11:R11"/>
    <mergeCell ref="G12:I12"/>
    <mergeCell ref="L12:P12"/>
    <mergeCell ref="Q12:R12"/>
    <mergeCell ref="G13:I13"/>
    <mergeCell ref="L13:P13"/>
    <mergeCell ref="Q13:R13"/>
    <mergeCell ref="Q6:R6"/>
    <mergeCell ref="A8:A10"/>
    <mergeCell ref="G8:I8"/>
    <mergeCell ref="L8:P8"/>
    <mergeCell ref="Q8:R8"/>
    <mergeCell ref="G9:I9"/>
    <mergeCell ref="G10:I10"/>
    <mergeCell ref="L10:P10"/>
    <mergeCell ref="Q10:R10"/>
    <mergeCell ref="A1:R1"/>
    <mergeCell ref="A2:R2"/>
    <mergeCell ref="Q3:R3"/>
    <mergeCell ref="A4:F6"/>
    <mergeCell ref="G4:I4"/>
    <mergeCell ref="K4:P6"/>
    <mergeCell ref="Q4:R4"/>
    <mergeCell ref="G5:I5"/>
    <mergeCell ref="Q5:R5"/>
    <mergeCell ref="G6:I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  <headerFooter alignWithMargins="0">
    <oddHeader xml:space="preserve">&amp;C3. sz. melléklet
a 34/2008. (XI.28.) Ök. rendelethez
&amp;"Arial CE,Félkövér dőlt"&amp;14
&amp;R3. sz. melléklet </oddHead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61"/>
  <sheetViews>
    <sheetView view="pageBreakPreview" zoomScaleSheetLayoutView="100" zoomScalePageLayoutView="0" workbookViewId="0" topLeftCell="A1">
      <selection activeCell="Q9" sqref="Q9"/>
    </sheetView>
  </sheetViews>
  <sheetFormatPr defaultColWidth="9.140625" defaultRowHeight="15"/>
  <cols>
    <col min="1" max="1" width="6.140625" style="400" customWidth="1"/>
    <col min="2" max="2" width="5.7109375" style="399" customWidth="1"/>
    <col min="3" max="3" width="6.57421875" style="399" customWidth="1"/>
    <col min="4" max="5" width="9.140625" style="399" customWidth="1"/>
    <col min="6" max="6" width="9.28125" style="399" customWidth="1"/>
    <col min="7" max="7" width="4.7109375" style="399" customWidth="1"/>
    <col min="8" max="8" width="6.8515625" style="399" customWidth="1"/>
    <col min="9" max="9" width="4.8515625" style="399" customWidth="1"/>
    <col min="10" max="10" width="2.7109375" style="400" customWidth="1"/>
    <col min="11" max="11" width="6.28125" style="400" customWidth="1"/>
    <col min="12" max="12" width="7.140625" style="401" customWidth="1"/>
    <col min="13" max="13" width="4.28125" style="401" customWidth="1"/>
    <col min="14" max="14" width="9.140625" style="401" customWidth="1"/>
    <col min="15" max="15" width="9.140625" style="402" customWidth="1"/>
    <col min="16" max="16" width="11.28125" style="401" customWidth="1"/>
    <col min="17" max="17" width="8.421875" style="399" customWidth="1"/>
    <col min="18" max="18" width="7.8515625" style="399" customWidth="1"/>
    <col min="19" max="16384" width="9.140625" style="399" customWidth="1"/>
  </cols>
  <sheetData>
    <row r="2" spans="1:18" ht="15">
      <c r="A2" s="722" t="s">
        <v>549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</row>
    <row r="3" spans="1:18" ht="13.5" thickBot="1">
      <c r="A3" s="829" t="s">
        <v>167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</row>
    <row r="4" spans="1:18" s="404" customFormat="1" ht="12.75">
      <c r="A4" s="726" t="s">
        <v>514</v>
      </c>
      <c r="B4" s="727"/>
      <c r="C4" s="727"/>
      <c r="D4" s="727"/>
      <c r="E4" s="727"/>
      <c r="F4" s="728"/>
      <c r="G4" s="735" t="s">
        <v>515</v>
      </c>
      <c r="H4" s="736"/>
      <c r="I4" s="737"/>
      <c r="J4" s="403"/>
      <c r="K4" s="726" t="s">
        <v>516</v>
      </c>
      <c r="L4" s="727"/>
      <c r="M4" s="727"/>
      <c r="N4" s="727"/>
      <c r="O4" s="727"/>
      <c r="P4" s="728"/>
      <c r="Q4" s="735" t="s">
        <v>515</v>
      </c>
      <c r="R4" s="737"/>
    </row>
    <row r="5" spans="1:18" s="404" customFormat="1" ht="12.75">
      <c r="A5" s="729"/>
      <c r="B5" s="730"/>
      <c r="C5" s="730"/>
      <c r="D5" s="730"/>
      <c r="E5" s="730"/>
      <c r="F5" s="731"/>
      <c r="G5" s="738" t="s">
        <v>403</v>
      </c>
      <c r="H5" s="739"/>
      <c r="I5" s="740"/>
      <c r="J5" s="403"/>
      <c r="K5" s="729"/>
      <c r="L5" s="730"/>
      <c r="M5" s="730"/>
      <c r="N5" s="730"/>
      <c r="O5" s="730"/>
      <c r="P5" s="731"/>
      <c r="Q5" s="738" t="s">
        <v>403</v>
      </c>
      <c r="R5" s="740"/>
    </row>
    <row r="6" spans="1:18" s="404" customFormat="1" ht="13.5" thickBot="1">
      <c r="A6" s="830"/>
      <c r="B6" s="831"/>
      <c r="C6" s="831"/>
      <c r="D6" s="831"/>
      <c r="E6" s="831"/>
      <c r="F6" s="832"/>
      <c r="G6" s="741" t="s">
        <v>517</v>
      </c>
      <c r="H6" s="742"/>
      <c r="I6" s="743"/>
      <c r="J6" s="403"/>
      <c r="K6" s="732"/>
      <c r="L6" s="733"/>
      <c r="M6" s="733"/>
      <c r="N6" s="733"/>
      <c r="O6" s="733"/>
      <c r="P6" s="734"/>
      <c r="Q6" s="741" t="s">
        <v>517</v>
      </c>
      <c r="R6" s="743"/>
    </row>
    <row r="7" spans="1:18" s="404" customFormat="1" ht="13.5" thickBot="1">
      <c r="A7" s="405"/>
      <c r="B7" s="406"/>
      <c r="C7" s="406"/>
      <c r="D7" s="406"/>
      <c r="E7" s="406"/>
      <c r="F7" s="406"/>
      <c r="G7" s="407"/>
      <c r="H7" s="407"/>
      <c r="I7" s="408"/>
      <c r="J7" s="407"/>
      <c r="K7" s="409"/>
      <c r="L7" s="410"/>
      <c r="M7" s="410"/>
      <c r="N7" s="410"/>
      <c r="O7" s="410"/>
      <c r="P7" s="410"/>
      <c r="Q7" s="411"/>
      <c r="R7" s="412"/>
    </row>
    <row r="8" spans="1:18" s="404" customFormat="1" ht="13.5" thickBot="1">
      <c r="A8" s="744" t="s">
        <v>518</v>
      </c>
      <c r="B8" s="413" t="s">
        <v>519</v>
      </c>
      <c r="C8" s="413"/>
      <c r="D8" s="414"/>
      <c r="E8" s="414"/>
      <c r="F8" s="415"/>
      <c r="G8" s="747">
        <f>G9+G10</f>
        <v>574</v>
      </c>
      <c r="H8" s="748"/>
      <c r="I8" s="749"/>
      <c r="J8" s="407"/>
      <c r="K8" s="416" t="s">
        <v>124</v>
      </c>
      <c r="L8" s="750" t="s">
        <v>171</v>
      </c>
      <c r="M8" s="750"/>
      <c r="N8" s="750"/>
      <c r="O8" s="750"/>
      <c r="P8" s="750"/>
      <c r="Q8" s="826">
        <v>3039</v>
      </c>
      <c r="R8" s="752"/>
    </row>
    <row r="9" spans="1:18" ht="13.5" thickBot="1">
      <c r="A9" s="745"/>
      <c r="B9" s="417" t="s">
        <v>520</v>
      </c>
      <c r="C9" s="417"/>
      <c r="D9" s="417"/>
      <c r="E9" s="417"/>
      <c r="F9" s="418"/>
      <c r="G9" s="753">
        <v>574</v>
      </c>
      <c r="H9" s="754"/>
      <c r="I9" s="755"/>
      <c r="K9" s="419"/>
      <c r="L9" s="420"/>
      <c r="M9" s="420"/>
      <c r="N9" s="420"/>
      <c r="O9" s="420"/>
      <c r="P9" s="420"/>
      <c r="Q9" s="421"/>
      <c r="R9" s="422"/>
    </row>
    <row r="10" spans="1:18" ht="13.5" thickBot="1">
      <c r="A10" s="746"/>
      <c r="B10" s="424" t="s">
        <v>521</v>
      </c>
      <c r="C10" s="424"/>
      <c r="D10" s="424"/>
      <c r="E10" s="424"/>
      <c r="F10" s="425"/>
      <c r="G10" s="756"/>
      <c r="H10" s="757"/>
      <c r="I10" s="758"/>
      <c r="K10" s="426" t="s">
        <v>54</v>
      </c>
      <c r="L10" s="759" t="s">
        <v>173</v>
      </c>
      <c r="M10" s="759"/>
      <c r="N10" s="759"/>
      <c r="O10" s="759"/>
      <c r="P10" s="759"/>
      <c r="Q10" s="760">
        <f>Q11+Q12+Q13+Q14</f>
        <v>0</v>
      </c>
      <c r="R10" s="761"/>
    </row>
    <row r="11" spans="1:18" ht="12.75">
      <c r="A11" s="744" t="s">
        <v>54</v>
      </c>
      <c r="B11" s="427" t="s">
        <v>55</v>
      </c>
      <c r="C11" s="428"/>
      <c r="D11" s="428"/>
      <c r="E11" s="428"/>
      <c r="F11" s="429"/>
      <c r="G11" s="762">
        <f>G12+G13+G14</f>
        <v>931</v>
      </c>
      <c r="H11" s="763"/>
      <c r="I11" s="764"/>
      <c r="K11" s="419"/>
      <c r="L11" s="765" t="s">
        <v>522</v>
      </c>
      <c r="M11" s="765"/>
      <c r="N11" s="765"/>
      <c r="O11" s="765"/>
      <c r="P11" s="765"/>
      <c r="Q11" s="766"/>
      <c r="R11" s="767"/>
    </row>
    <row r="12" spans="1:18" ht="12.75">
      <c r="A12" s="745"/>
      <c r="B12" s="430" t="s">
        <v>523</v>
      </c>
      <c r="C12" s="431"/>
      <c r="D12" s="431"/>
      <c r="E12" s="431"/>
      <c r="F12" s="432"/>
      <c r="G12" s="766"/>
      <c r="H12" s="766"/>
      <c r="I12" s="767"/>
      <c r="K12" s="419"/>
      <c r="L12" s="765" t="s">
        <v>524</v>
      </c>
      <c r="M12" s="765"/>
      <c r="N12" s="765"/>
      <c r="O12" s="765"/>
      <c r="P12" s="765"/>
      <c r="Q12" s="766"/>
      <c r="R12" s="767"/>
    </row>
    <row r="13" spans="1:18" ht="12.75">
      <c r="A13" s="745"/>
      <c r="B13" s="433" t="s">
        <v>525</v>
      </c>
      <c r="C13" s="431"/>
      <c r="D13" s="431"/>
      <c r="E13" s="431"/>
      <c r="F13" s="432"/>
      <c r="G13" s="766">
        <v>931</v>
      </c>
      <c r="H13" s="766"/>
      <c r="I13" s="767"/>
      <c r="K13" s="419"/>
      <c r="L13" s="765" t="s">
        <v>526</v>
      </c>
      <c r="M13" s="765"/>
      <c r="N13" s="765"/>
      <c r="O13" s="765"/>
      <c r="P13" s="765"/>
      <c r="Q13" s="766"/>
      <c r="R13" s="767"/>
    </row>
    <row r="14" spans="1:18" ht="13.5" thickBot="1">
      <c r="A14" s="746"/>
      <c r="B14" s="444" t="s">
        <v>527</v>
      </c>
      <c r="C14" s="445"/>
      <c r="D14" s="445"/>
      <c r="E14" s="445"/>
      <c r="F14" s="446"/>
      <c r="G14" s="802"/>
      <c r="H14" s="802"/>
      <c r="I14" s="803"/>
      <c r="K14" s="434"/>
      <c r="L14" s="799" t="s">
        <v>550</v>
      </c>
      <c r="M14" s="799"/>
      <c r="N14" s="799"/>
      <c r="O14" s="799"/>
      <c r="P14" s="799"/>
      <c r="Q14" s="802"/>
      <c r="R14" s="803"/>
    </row>
    <row r="15" spans="1:18" ht="13.5" thickBot="1">
      <c r="A15" s="744" t="s">
        <v>74</v>
      </c>
      <c r="B15" s="427" t="s">
        <v>531</v>
      </c>
      <c r="C15" s="427"/>
      <c r="D15" s="427"/>
      <c r="E15" s="427"/>
      <c r="F15" s="435"/>
      <c r="G15" s="762">
        <f>G16+G17+G18</f>
        <v>0</v>
      </c>
      <c r="H15" s="763"/>
      <c r="I15" s="764"/>
      <c r="K15" s="419"/>
      <c r="L15" s="447"/>
      <c r="M15" s="447"/>
      <c r="N15" s="447"/>
      <c r="O15" s="447"/>
      <c r="P15" s="447"/>
      <c r="Q15" s="421"/>
      <c r="R15" s="422"/>
    </row>
    <row r="16" spans="1:18" ht="13.5" thickBot="1">
      <c r="A16" s="745"/>
      <c r="B16" s="777" t="s">
        <v>532</v>
      </c>
      <c r="C16" s="778"/>
      <c r="D16" s="778"/>
      <c r="E16" s="778"/>
      <c r="F16" s="779"/>
      <c r="G16" s="753"/>
      <c r="H16" s="754"/>
      <c r="I16" s="755"/>
      <c r="K16" s="436" t="s">
        <v>74</v>
      </c>
      <c r="L16" s="793" t="s">
        <v>267</v>
      </c>
      <c r="M16" s="793"/>
      <c r="N16" s="793"/>
      <c r="O16" s="793"/>
      <c r="P16" s="793"/>
      <c r="Q16" s="794"/>
      <c r="R16" s="795"/>
    </row>
    <row r="17" spans="1:18" ht="13.5" thickBot="1">
      <c r="A17" s="745"/>
      <c r="B17" s="777" t="s">
        <v>533</v>
      </c>
      <c r="C17" s="778"/>
      <c r="D17" s="778"/>
      <c r="E17" s="778"/>
      <c r="F17" s="779"/>
      <c r="G17" s="753"/>
      <c r="H17" s="754"/>
      <c r="I17" s="755"/>
      <c r="K17" s="419"/>
      <c r="L17" s="447"/>
      <c r="M17" s="447"/>
      <c r="N17" s="447"/>
      <c r="O17" s="447"/>
      <c r="P17" s="447"/>
      <c r="Q17" s="421"/>
      <c r="R17" s="422"/>
    </row>
    <row r="18" spans="1:18" ht="13.5" thickBot="1">
      <c r="A18" s="746"/>
      <c r="B18" s="768" t="s">
        <v>534</v>
      </c>
      <c r="C18" s="791"/>
      <c r="D18" s="791"/>
      <c r="E18" s="791"/>
      <c r="F18" s="792"/>
      <c r="G18" s="756"/>
      <c r="H18" s="757"/>
      <c r="I18" s="758"/>
      <c r="K18" s="744" t="s">
        <v>88</v>
      </c>
      <c r="L18" s="759" t="s">
        <v>383</v>
      </c>
      <c r="M18" s="759"/>
      <c r="N18" s="759"/>
      <c r="O18" s="759"/>
      <c r="P18" s="759"/>
      <c r="Q18" s="783">
        <f>Q19+Q20</f>
        <v>0</v>
      </c>
      <c r="R18" s="784"/>
    </row>
    <row r="19" spans="1:18" ht="12.75">
      <c r="A19" s="796" t="s">
        <v>88</v>
      </c>
      <c r="B19" s="437" t="s">
        <v>89</v>
      </c>
      <c r="C19" s="428"/>
      <c r="D19" s="428"/>
      <c r="E19" s="428"/>
      <c r="F19" s="429"/>
      <c r="G19" s="762">
        <f>G20+G21</f>
        <v>750</v>
      </c>
      <c r="H19" s="763"/>
      <c r="I19" s="764"/>
      <c r="K19" s="745"/>
      <c r="L19" s="765" t="s">
        <v>537</v>
      </c>
      <c r="M19" s="765"/>
      <c r="N19" s="765"/>
      <c r="O19" s="765"/>
      <c r="P19" s="765"/>
      <c r="Q19" s="766"/>
      <c r="R19" s="767"/>
    </row>
    <row r="20" spans="1:18" ht="13.5" thickBot="1">
      <c r="A20" s="797"/>
      <c r="B20" s="777" t="s">
        <v>535</v>
      </c>
      <c r="C20" s="778"/>
      <c r="D20" s="778"/>
      <c r="E20" s="778"/>
      <c r="F20" s="779"/>
      <c r="G20" s="766">
        <v>750</v>
      </c>
      <c r="H20" s="766"/>
      <c r="I20" s="767"/>
      <c r="K20" s="746"/>
      <c r="L20" s="799" t="s">
        <v>539</v>
      </c>
      <c r="M20" s="799"/>
      <c r="N20" s="799"/>
      <c r="O20" s="799"/>
      <c r="P20" s="799"/>
      <c r="Q20" s="802"/>
      <c r="R20" s="803"/>
    </row>
    <row r="21" spans="1:18" ht="15.75" thickBot="1">
      <c r="A21" s="798"/>
      <c r="B21" s="785" t="s">
        <v>536</v>
      </c>
      <c r="C21" s="786"/>
      <c r="D21" s="786"/>
      <c r="E21" s="786"/>
      <c r="F21" s="787"/>
      <c r="G21" s="800"/>
      <c r="H21" s="800"/>
      <c r="I21" s="801"/>
      <c r="K21" s="419"/>
      <c r="L21" s="420"/>
      <c r="M21" s="420"/>
      <c r="N21" s="420"/>
      <c r="O21" s="420"/>
      <c r="P21" s="420"/>
      <c r="Q21" s="421"/>
      <c r="R21" s="422"/>
    </row>
    <row r="22" spans="1:18" ht="12.75">
      <c r="A22" s="744" t="s">
        <v>538</v>
      </c>
      <c r="B22" s="437" t="s">
        <v>105</v>
      </c>
      <c r="C22" s="428"/>
      <c r="D22" s="428"/>
      <c r="E22" s="428"/>
      <c r="F22" s="428"/>
      <c r="G22" s="762">
        <f>G23+G24</f>
        <v>0</v>
      </c>
      <c r="H22" s="763"/>
      <c r="I22" s="764"/>
      <c r="K22" s="744" t="s">
        <v>104</v>
      </c>
      <c r="L22" s="759" t="s">
        <v>281</v>
      </c>
      <c r="M22" s="759"/>
      <c r="N22" s="759"/>
      <c r="O22" s="759"/>
      <c r="P22" s="759"/>
      <c r="Q22" s="783">
        <f>Q23+Q24</f>
        <v>0</v>
      </c>
      <c r="R22" s="784"/>
    </row>
    <row r="23" spans="1:18" ht="12.75">
      <c r="A23" s="745"/>
      <c r="B23" s="804" t="s">
        <v>540</v>
      </c>
      <c r="C23" s="805"/>
      <c r="D23" s="805"/>
      <c r="E23" s="805"/>
      <c r="F23" s="806"/>
      <c r="G23" s="753"/>
      <c r="H23" s="754"/>
      <c r="I23" s="755"/>
      <c r="K23" s="745"/>
      <c r="L23" s="765" t="s">
        <v>537</v>
      </c>
      <c r="M23" s="765"/>
      <c r="N23" s="765"/>
      <c r="O23" s="765"/>
      <c r="P23" s="765"/>
      <c r="Q23" s="766"/>
      <c r="R23" s="767"/>
    </row>
    <row r="24" spans="1:18" ht="13.5" thickBot="1">
      <c r="A24" s="746"/>
      <c r="B24" s="808" t="s">
        <v>541</v>
      </c>
      <c r="C24" s="809"/>
      <c r="D24" s="809"/>
      <c r="E24" s="809"/>
      <c r="F24" s="810"/>
      <c r="G24" s="756"/>
      <c r="H24" s="757"/>
      <c r="I24" s="758"/>
      <c r="K24" s="746"/>
      <c r="L24" s="799" t="s">
        <v>539</v>
      </c>
      <c r="M24" s="799"/>
      <c r="N24" s="799"/>
      <c r="O24" s="799"/>
      <c r="P24" s="799"/>
      <c r="Q24" s="802"/>
      <c r="R24" s="803"/>
    </row>
    <row r="25" spans="1:18" ht="13.5" thickBot="1">
      <c r="A25" s="436" t="s">
        <v>108</v>
      </c>
      <c r="B25" s="448" t="s">
        <v>551</v>
      </c>
      <c r="C25" s="449"/>
      <c r="D25" s="449"/>
      <c r="E25" s="449"/>
      <c r="F25" s="449"/>
      <c r="G25" s="751"/>
      <c r="H25" s="807"/>
      <c r="I25" s="752"/>
      <c r="K25" s="419"/>
      <c r="L25" s="420"/>
      <c r="M25" s="420"/>
      <c r="N25" s="420"/>
      <c r="O25" s="420"/>
      <c r="P25" s="420"/>
      <c r="Q25" s="421"/>
      <c r="R25" s="422"/>
    </row>
    <row r="26" spans="1:18" ht="13.5" thickBot="1">
      <c r="A26" s="796" t="s">
        <v>112</v>
      </c>
      <c r="B26" s="820" t="s">
        <v>113</v>
      </c>
      <c r="C26" s="821"/>
      <c r="D26" s="821"/>
      <c r="E26" s="821"/>
      <c r="F26" s="822"/>
      <c r="G26" s="763">
        <f>G27+G28</f>
        <v>0</v>
      </c>
      <c r="H26" s="763"/>
      <c r="I26" s="764"/>
      <c r="K26" s="416" t="s">
        <v>108</v>
      </c>
      <c r="L26" s="750" t="s">
        <v>384</v>
      </c>
      <c r="M26" s="750"/>
      <c r="N26" s="750"/>
      <c r="O26" s="750"/>
      <c r="P26" s="750"/>
      <c r="Q26" s="807"/>
      <c r="R26" s="752"/>
    </row>
    <row r="27" spans="1:18" ht="12.75">
      <c r="A27" s="797"/>
      <c r="B27" s="777" t="s">
        <v>543</v>
      </c>
      <c r="C27" s="778"/>
      <c r="D27" s="778"/>
      <c r="E27" s="778"/>
      <c r="F27" s="779"/>
      <c r="G27" s="754"/>
      <c r="H27" s="754"/>
      <c r="I27" s="755"/>
      <c r="K27" s="419"/>
      <c r="L27" s="420"/>
      <c r="M27" s="420"/>
      <c r="N27" s="420"/>
      <c r="O27" s="420"/>
      <c r="P27" s="420"/>
      <c r="Q27" s="421"/>
      <c r="R27" s="422"/>
    </row>
    <row r="28" spans="1:18" ht="13.5" thickBot="1">
      <c r="A28" s="798"/>
      <c r="B28" s="827" t="s">
        <v>544</v>
      </c>
      <c r="C28" s="769"/>
      <c r="D28" s="769"/>
      <c r="E28" s="769"/>
      <c r="F28" s="770"/>
      <c r="G28" s="757"/>
      <c r="H28" s="757"/>
      <c r="I28" s="758"/>
      <c r="K28" s="419"/>
      <c r="L28" s="420"/>
      <c r="M28" s="420"/>
      <c r="N28" s="420"/>
      <c r="O28" s="420"/>
      <c r="P28" s="420"/>
      <c r="Q28" s="421"/>
      <c r="R28" s="422"/>
    </row>
    <row r="29" spans="1:18" ht="12.75">
      <c r="A29" s="796" t="s">
        <v>116</v>
      </c>
      <c r="B29" s="437" t="s">
        <v>117</v>
      </c>
      <c r="C29" s="428"/>
      <c r="D29" s="428"/>
      <c r="E29" s="428"/>
      <c r="F29" s="429"/>
      <c r="G29" s="762">
        <f>G30+G31</f>
        <v>184</v>
      </c>
      <c r="H29" s="763"/>
      <c r="I29" s="764"/>
      <c r="K29" s="419"/>
      <c r="L29" s="420"/>
      <c r="M29" s="420"/>
      <c r="N29" s="420"/>
      <c r="O29" s="420"/>
      <c r="P29" s="420"/>
      <c r="Q29" s="421"/>
      <c r="R29" s="422"/>
    </row>
    <row r="30" spans="1:18" ht="12.75">
      <c r="A30" s="797"/>
      <c r="B30" s="828" t="s">
        <v>545</v>
      </c>
      <c r="C30" s="828"/>
      <c r="D30" s="828"/>
      <c r="E30" s="828"/>
      <c r="F30" s="828"/>
      <c r="G30" s="766">
        <v>184</v>
      </c>
      <c r="H30" s="766"/>
      <c r="I30" s="767"/>
      <c r="K30" s="419"/>
      <c r="L30" s="420"/>
      <c r="M30" s="420"/>
      <c r="N30" s="420"/>
      <c r="O30" s="420"/>
      <c r="P30" s="420"/>
      <c r="Q30" s="421"/>
      <c r="R30" s="422"/>
    </row>
    <row r="31" spans="1:18" ht="15.75" thickBot="1">
      <c r="A31" s="798"/>
      <c r="B31" s="819" t="s">
        <v>546</v>
      </c>
      <c r="C31" s="819"/>
      <c r="D31" s="819"/>
      <c r="E31" s="819"/>
      <c r="F31" s="819"/>
      <c r="G31" s="800"/>
      <c r="H31" s="800"/>
      <c r="I31" s="801"/>
      <c r="K31" s="419"/>
      <c r="L31" s="420"/>
      <c r="M31" s="420"/>
      <c r="N31" s="420"/>
      <c r="O31" s="420"/>
      <c r="P31" s="420"/>
      <c r="Q31" s="421"/>
      <c r="R31" s="422"/>
    </row>
    <row r="32" spans="1:18" ht="13.5" thickBot="1">
      <c r="A32" s="436" t="s">
        <v>128</v>
      </c>
      <c r="B32" s="833" t="s">
        <v>129</v>
      </c>
      <c r="C32" s="750"/>
      <c r="D32" s="750"/>
      <c r="E32" s="750"/>
      <c r="F32" s="834"/>
      <c r="G32" s="751">
        <v>600</v>
      </c>
      <c r="H32" s="807"/>
      <c r="I32" s="752"/>
      <c r="K32" s="419"/>
      <c r="L32" s="420"/>
      <c r="M32" s="420"/>
      <c r="N32" s="420"/>
      <c r="O32" s="420"/>
      <c r="P32" s="420"/>
      <c r="Q32" s="421"/>
      <c r="R32" s="422"/>
    </row>
    <row r="33" spans="1:18" ht="15.75" thickBot="1">
      <c r="A33" s="439"/>
      <c r="B33" s="450"/>
      <c r="C33" s="450"/>
      <c r="D33" s="450"/>
      <c r="E33" s="450"/>
      <c r="F33" s="450"/>
      <c r="G33" s="451"/>
      <c r="H33" s="451"/>
      <c r="I33" s="452"/>
      <c r="K33" s="419"/>
      <c r="L33" s="420"/>
      <c r="M33" s="420"/>
      <c r="N33" s="420"/>
      <c r="O33" s="420"/>
      <c r="P33" s="420"/>
      <c r="Q33" s="421"/>
      <c r="R33" s="422"/>
    </row>
    <row r="34" spans="1:19" ht="13.5" thickBot="1">
      <c r="A34" s="823" t="s">
        <v>547</v>
      </c>
      <c r="B34" s="824"/>
      <c r="C34" s="824"/>
      <c r="D34" s="824"/>
      <c r="E34" s="824"/>
      <c r="F34" s="825"/>
      <c r="G34" s="826">
        <f>G8+G11+G15+G19+G22+G25+G26+G29+G32</f>
        <v>3039</v>
      </c>
      <c r="H34" s="807"/>
      <c r="I34" s="752"/>
      <c r="K34" s="823" t="s">
        <v>548</v>
      </c>
      <c r="L34" s="824"/>
      <c r="M34" s="824"/>
      <c r="N34" s="824"/>
      <c r="O34" s="824"/>
      <c r="P34" s="825"/>
      <c r="Q34" s="826">
        <f>Q8+Q10+Q16+Q18+Q22+Q26</f>
        <v>3039</v>
      </c>
      <c r="R34" s="752"/>
      <c r="S34" s="442"/>
    </row>
    <row r="35" spans="7:18" ht="15">
      <c r="G35" s="443"/>
      <c r="H35" s="443"/>
      <c r="I35" s="443"/>
      <c r="Q35" s="443"/>
      <c r="R35" s="443"/>
    </row>
    <row r="36" spans="7:9" ht="15">
      <c r="G36" s="443"/>
      <c r="H36" s="443"/>
      <c r="I36" s="443"/>
    </row>
    <row r="37" spans="7:9" ht="15">
      <c r="G37" s="443"/>
      <c r="H37" s="443"/>
      <c r="I37" s="443"/>
    </row>
    <row r="38" spans="7:9" ht="15">
      <c r="G38" s="443"/>
      <c r="H38" s="443"/>
      <c r="I38" s="443"/>
    </row>
    <row r="39" spans="7:9" ht="15">
      <c r="G39" s="443"/>
      <c r="H39" s="443"/>
      <c r="I39" s="443"/>
    </row>
    <row r="40" spans="7:9" ht="15">
      <c r="G40" s="443"/>
      <c r="H40" s="443"/>
      <c r="I40" s="443"/>
    </row>
    <row r="41" spans="7:9" ht="15">
      <c r="G41" s="443"/>
      <c r="H41" s="443"/>
      <c r="I41" s="443"/>
    </row>
    <row r="42" spans="7:9" ht="15">
      <c r="G42" s="443"/>
      <c r="H42" s="443"/>
      <c r="I42" s="443"/>
    </row>
    <row r="43" spans="7:9" ht="15">
      <c r="G43" s="443"/>
      <c r="H43" s="443"/>
      <c r="I43" s="443"/>
    </row>
    <row r="44" spans="7:9" ht="15">
      <c r="G44" s="443"/>
      <c r="H44" s="443"/>
      <c r="I44" s="443"/>
    </row>
    <row r="45" spans="7:9" ht="15">
      <c r="G45" s="443"/>
      <c r="H45" s="443"/>
      <c r="I45" s="443"/>
    </row>
    <row r="46" spans="7:9" ht="15">
      <c r="G46" s="443"/>
      <c r="H46" s="443"/>
      <c r="I46" s="443"/>
    </row>
    <row r="47" spans="7:9" ht="15">
      <c r="G47" s="443"/>
      <c r="H47" s="443"/>
      <c r="I47" s="443"/>
    </row>
    <row r="48" spans="7:9" ht="15">
      <c r="G48" s="443"/>
      <c r="H48" s="443"/>
      <c r="I48" s="443"/>
    </row>
    <row r="49" spans="7:9" ht="15">
      <c r="G49" s="443"/>
      <c r="H49" s="443"/>
      <c r="I49" s="443"/>
    </row>
    <row r="50" spans="7:9" ht="15">
      <c r="G50" s="443"/>
      <c r="H50" s="443"/>
      <c r="I50" s="443"/>
    </row>
    <row r="51" spans="7:9" ht="15">
      <c r="G51" s="443"/>
      <c r="H51" s="443"/>
      <c r="I51" s="443"/>
    </row>
    <row r="52" spans="7:9" ht="15">
      <c r="G52" s="443"/>
      <c r="H52" s="443"/>
      <c r="I52" s="443"/>
    </row>
    <row r="53" spans="7:9" ht="15">
      <c r="G53" s="443"/>
      <c r="H53" s="443"/>
      <c r="I53" s="443"/>
    </row>
    <row r="54" spans="7:9" ht="15">
      <c r="G54" s="443"/>
      <c r="H54" s="443"/>
      <c r="I54" s="443"/>
    </row>
    <row r="55" spans="7:9" ht="15">
      <c r="G55" s="443"/>
      <c r="H55" s="443"/>
      <c r="I55" s="443"/>
    </row>
    <row r="56" spans="7:9" ht="15">
      <c r="G56" s="443"/>
      <c r="H56" s="443"/>
      <c r="I56" s="443"/>
    </row>
    <row r="57" spans="7:9" ht="15">
      <c r="G57" s="443"/>
      <c r="H57" s="443"/>
      <c r="I57" s="443"/>
    </row>
    <row r="58" spans="7:9" ht="15">
      <c r="G58" s="443"/>
      <c r="H58" s="443"/>
      <c r="I58" s="443"/>
    </row>
    <row r="59" spans="7:9" ht="15">
      <c r="G59" s="443"/>
      <c r="H59" s="443"/>
      <c r="I59" s="443"/>
    </row>
    <row r="60" spans="7:9" ht="15">
      <c r="G60" s="443"/>
      <c r="H60" s="443"/>
      <c r="I60" s="443"/>
    </row>
    <row r="61" spans="7:9" ht="15">
      <c r="G61" s="443"/>
      <c r="H61" s="443"/>
      <c r="I61" s="443"/>
    </row>
  </sheetData>
  <sheetProtection/>
  <mergeCells count="89">
    <mergeCell ref="B32:F32"/>
    <mergeCell ref="G32:I32"/>
    <mergeCell ref="A34:F34"/>
    <mergeCell ref="G34:I34"/>
    <mergeCell ref="K34:P34"/>
    <mergeCell ref="Q34:R34"/>
    <mergeCell ref="G27:I27"/>
    <mergeCell ref="B28:F28"/>
    <mergeCell ref="G28:I28"/>
    <mergeCell ref="A29:A31"/>
    <mergeCell ref="G29:I29"/>
    <mergeCell ref="B30:F30"/>
    <mergeCell ref="G30:I30"/>
    <mergeCell ref="B31:F31"/>
    <mergeCell ref="G31:I31"/>
    <mergeCell ref="G24:I24"/>
    <mergeCell ref="L24:P24"/>
    <mergeCell ref="Q24:R24"/>
    <mergeCell ref="G25:I25"/>
    <mergeCell ref="A26:A28"/>
    <mergeCell ref="B26:F26"/>
    <mergeCell ref="G26:I26"/>
    <mergeCell ref="L26:P26"/>
    <mergeCell ref="Q26:R26"/>
    <mergeCell ref="B27:F27"/>
    <mergeCell ref="A22:A24"/>
    <mergeCell ref="G22:I22"/>
    <mergeCell ref="K22:K24"/>
    <mergeCell ref="L22:P22"/>
    <mergeCell ref="Q22:R22"/>
    <mergeCell ref="B23:F23"/>
    <mergeCell ref="G23:I23"/>
    <mergeCell ref="L23:P23"/>
    <mergeCell ref="Q23:R23"/>
    <mergeCell ref="B24:F24"/>
    <mergeCell ref="A19:A21"/>
    <mergeCell ref="G19:I19"/>
    <mergeCell ref="L19:P19"/>
    <mergeCell ref="Q19:R19"/>
    <mergeCell ref="B20:F20"/>
    <mergeCell ref="G20:I20"/>
    <mergeCell ref="L20:P20"/>
    <mergeCell ref="Q20:R20"/>
    <mergeCell ref="B21:F21"/>
    <mergeCell ref="G21:I21"/>
    <mergeCell ref="G17:I17"/>
    <mergeCell ref="B18:F18"/>
    <mergeCell ref="G18:I18"/>
    <mergeCell ref="K18:K20"/>
    <mergeCell ref="L18:P18"/>
    <mergeCell ref="Q18:R18"/>
    <mergeCell ref="G14:I14"/>
    <mergeCell ref="L14:P14"/>
    <mergeCell ref="Q14:R14"/>
    <mergeCell ref="A15:A18"/>
    <mergeCell ref="G15:I15"/>
    <mergeCell ref="B16:F16"/>
    <mergeCell ref="G16:I16"/>
    <mergeCell ref="L16:P16"/>
    <mergeCell ref="Q16:R16"/>
    <mergeCell ref="B17:F17"/>
    <mergeCell ref="A11:A14"/>
    <mergeCell ref="G11:I11"/>
    <mergeCell ref="L11:P11"/>
    <mergeCell ref="Q11:R11"/>
    <mergeCell ref="G12:I12"/>
    <mergeCell ref="L12:P12"/>
    <mergeCell ref="Q12:R12"/>
    <mergeCell ref="G13:I13"/>
    <mergeCell ref="L13:P13"/>
    <mergeCell ref="Q13:R13"/>
    <mergeCell ref="A8:A10"/>
    <mergeCell ref="G8:I8"/>
    <mergeCell ref="L8:P8"/>
    <mergeCell ref="Q8:R8"/>
    <mergeCell ref="G9:I9"/>
    <mergeCell ref="G10:I10"/>
    <mergeCell ref="L10:P10"/>
    <mergeCell ref="Q10:R10"/>
    <mergeCell ref="A2:R2"/>
    <mergeCell ref="A3:R3"/>
    <mergeCell ref="A4:F6"/>
    <mergeCell ref="G4:I4"/>
    <mergeCell ref="K4:P6"/>
    <mergeCell ref="Q4:R4"/>
    <mergeCell ref="G5:I5"/>
    <mergeCell ref="Q5:R5"/>
    <mergeCell ref="G6:I6"/>
    <mergeCell ref="Q6:R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&amp;C&amp;"Arial CE,Félkövér"4. sz. melléklet
a 34/2008. (XI.28.) Ök. rendelethez
&amp;"Arial CE,Félkövér dőlt"&amp;14
&amp;R4. sz. melléklet </oddHeader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61"/>
  <sheetViews>
    <sheetView view="pageBreakPreview" zoomScaleSheetLayoutView="100" zoomScalePageLayoutView="0" workbookViewId="0" topLeftCell="A1">
      <selection activeCell="Q9" sqref="Q9"/>
    </sheetView>
  </sheetViews>
  <sheetFormatPr defaultColWidth="9.140625" defaultRowHeight="15"/>
  <cols>
    <col min="1" max="1" width="6.140625" style="400" customWidth="1"/>
    <col min="2" max="2" width="5.7109375" style="399" customWidth="1"/>
    <col min="3" max="3" width="6.57421875" style="399" customWidth="1"/>
    <col min="4" max="5" width="9.140625" style="399" customWidth="1"/>
    <col min="6" max="6" width="9.28125" style="399" customWidth="1"/>
    <col min="7" max="7" width="4.7109375" style="399" customWidth="1"/>
    <col min="8" max="8" width="6.8515625" style="399" customWidth="1"/>
    <col min="9" max="9" width="4.8515625" style="399" customWidth="1"/>
    <col min="10" max="10" width="2.7109375" style="400" customWidth="1"/>
    <col min="11" max="11" width="6.28125" style="400" customWidth="1"/>
    <col min="12" max="12" width="7.140625" style="401" customWidth="1"/>
    <col min="13" max="13" width="4.28125" style="401" customWidth="1"/>
    <col min="14" max="14" width="9.140625" style="401" customWidth="1"/>
    <col min="15" max="15" width="9.140625" style="402" customWidth="1"/>
    <col min="16" max="16" width="11.28125" style="401" customWidth="1"/>
    <col min="17" max="17" width="8.421875" style="399" customWidth="1"/>
    <col min="18" max="18" width="7.8515625" style="399" customWidth="1"/>
    <col min="19" max="16384" width="9.140625" style="399" customWidth="1"/>
  </cols>
  <sheetData>
    <row r="2" spans="1:18" ht="15">
      <c r="A2" s="722" t="s">
        <v>552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</row>
    <row r="3" spans="1:18" ht="13.5" thickBot="1">
      <c r="A3" s="829" t="s">
        <v>167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</row>
    <row r="4" spans="1:18" s="404" customFormat="1" ht="12.75">
      <c r="A4" s="726" t="s">
        <v>514</v>
      </c>
      <c r="B4" s="727"/>
      <c r="C4" s="727"/>
      <c r="D4" s="727"/>
      <c r="E4" s="727"/>
      <c r="F4" s="728"/>
      <c r="G4" s="735" t="s">
        <v>515</v>
      </c>
      <c r="H4" s="736"/>
      <c r="I4" s="737"/>
      <c r="J4" s="403"/>
      <c r="K4" s="726" t="s">
        <v>516</v>
      </c>
      <c r="L4" s="727"/>
      <c r="M4" s="727"/>
      <c r="N4" s="727"/>
      <c r="O4" s="727"/>
      <c r="P4" s="728"/>
      <c r="Q4" s="735" t="s">
        <v>515</v>
      </c>
      <c r="R4" s="737"/>
    </row>
    <row r="5" spans="1:18" s="404" customFormat="1" ht="12.75">
      <c r="A5" s="729"/>
      <c r="B5" s="730"/>
      <c r="C5" s="730"/>
      <c r="D5" s="730"/>
      <c r="E5" s="730"/>
      <c r="F5" s="731"/>
      <c r="G5" s="738" t="s">
        <v>403</v>
      </c>
      <c r="H5" s="739"/>
      <c r="I5" s="740"/>
      <c r="J5" s="403"/>
      <c r="K5" s="729"/>
      <c r="L5" s="730"/>
      <c r="M5" s="730"/>
      <c r="N5" s="730"/>
      <c r="O5" s="730"/>
      <c r="P5" s="731"/>
      <c r="Q5" s="738" t="s">
        <v>403</v>
      </c>
      <c r="R5" s="740"/>
    </row>
    <row r="6" spans="1:18" s="404" customFormat="1" ht="13.5" thickBot="1">
      <c r="A6" s="830"/>
      <c r="B6" s="831"/>
      <c r="C6" s="831"/>
      <c r="D6" s="831"/>
      <c r="E6" s="831"/>
      <c r="F6" s="832"/>
      <c r="G6" s="741" t="s">
        <v>517</v>
      </c>
      <c r="H6" s="742"/>
      <c r="I6" s="743"/>
      <c r="J6" s="403"/>
      <c r="K6" s="732"/>
      <c r="L6" s="733"/>
      <c r="M6" s="733"/>
      <c r="N6" s="733"/>
      <c r="O6" s="733"/>
      <c r="P6" s="734"/>
      <c r="Q6" s="741" t="s">
        <v>517</v>
      </c>
      <c r="R6" s="743"/>
    </row>
    <row r="7" spans="1:18" s="404" customFormat="1" ht="13.5" thickBot="1">
      <c r="A7" s="405"/>
      <c r="B7" s="406"/>
      <c r="C7" s="406"/>
      <c r="D7" s="406"/>
      <c r="E7" s="406"/>
      <c r="F7" s="406"/>
      <c r="G7" s="407"/>
      <c r="H7" s="407"/>
      <c r="I7" s="408"/>
      <c r="J7" s="407"/>
      <c r="K7" s="409"/>
      <c r="L7" s="410"/>
      <c r="M7" s="410"/>
      <c r="N7" s="410"/>
      <c r="O7" s="410"/>
      <c r="P7" s="410"/>
      <c r="Q7" s="411"/>
      <c r="R7" s="412"/>
    </row>
    <row r="8" spans="1:18" s="404" customFormat="1" ht="13.5" thickBot="1">
      <c r="A8" s="744" t="s">
        <v>518</v>
      </c>
      <c r="B8" s="413" t="s">
        <v>519</v>
      </c>
      <c r="C8" s="413"/>
      <c r="D8" s="414"/>
      <c r="E8" s="414"/>
      <c r="F8" s="415"/>
      <c r="G8" s="747">
        <f>G9+G10</f>
        <v>30</v>
      </c>
      <c r="H8" s="748"/>
      <c r="I8" s="749"/>
      <c r="J8" s="407"/>
      <c r="K8" s="416" t="s">
        <v>124</v>
      </c>
      <c r="L8" s="750" t="s">
        <v>171</v>
      </c>
      <c r="M8" s="750"/>
      <c r="N8" s="750"/>
      <c r="O8" s="750"/>
      <c r="P8" s="750"/>
      <c r="Q8" s="807">
        <v>1550</v>
      </c>
      <c r="R8" s="752"/>
    </row>
    <row r="9" spans="1:18" ht="13.5" thickBot="1">
      <c r="A9" s="745"/>
      <c r="B9" s="417" t="s">
        <v>520</v>
      </c>
      <c r="C9" s="417"/>
      <c r="D9" s="417"/>
      <c r="E9" s="417"/>
      <c r="F9" s="418"/>
      <c r="G9" s="753">
        <v>30</v>
      </c>
      <c r="H9" s="754"/>
      <c r="I9" s="755"/>
      <c r="K9" s="419"/>
      <c r="L9" s="420"/>
      <c r="M9" s="420"/>
      <c r="N9" s="420"/>
      <c r="O9" s="420"/>
      <c r="P9" s="420"/>
      <c r="Q9" s="421"/>
      <c r="R9" s="422"/>
    </row>
    <row r="10" spans="1:18" ht="13.5" thickBot="1">
      <c r="A10" s="746"/>
      <c r="B10" s="424" t="s">
        <v>521</v>
      </c>
      <c r="C10" s="424"/>
      <c r="D10" s="424"/>
      <c r="E10" s="424"/>
      <c r="F10" s="425"/>
      <c r="G10" s="756"/>
      <c r="H10" s="757"/>
      <c r="I10" s="758"/>
      <c r="K10" s="426" t="s">
        <v>54</v>
      </c>
      <c r="L10" s="759" t="s">
        <v>173</v>
      </c>
      <c r="M10" s="759"/>
      <c r="N10" s="759"/>
      <c r="O10" s="759"/>
      <c r="P10" s="759"/>
      <c r="Q10" s="760">
        <f>Q11+Q12+Q13+Q14</f>
        <v>0</v>
      </c>
      <c r="R10" s="761"/>
    </row>
    <row r="11" spans="1:18" ht="12.75">
      <c r="A11" s="744" t="s">
        <v>54</v>
      </c>
      <c r="B11" s="427" t="s">
        <v>55</v>
      </c>
      <c r="C11" s="428"/>
      <c r="D11" s="428"/>
      <c r="E11" s="428"/>
      <c r="F11" s="429"/>
      <c r="G11" s="762">
        <f>G12+G13+G14</f>
        <v>879</v>
      </c>
      <c r="H11" s="763"/>
      <c r="I11" s="764"/>
      <c r="K11" s="419"/>
      <c r="L11" s="765" t="s">
        <v>522</v>
      </c>
      <c r="M11" s="765"/>
      <c r="N11" s="765"/>
      <c r="O11" s="765"/>
      <c r="P11" s="765"/>
      <c r="Q11" s="766"/>
      <c r="R11" s="767"/>
    </row>
    <row r="12" spans="1:18" ht="12.75">
      <c r="A12" s="745"/>
      <c r="B12" s="430" t="s">
        <v>523</v>
      </c>
      <c r="C12" s="431"/>
      <c r="D12" s="431"/>
      <c r="E12" s="431"/>
      <c r="F12" s="432"/>
      <c r="G12" s="766"/>
      <c r="H12" s="766"/>
      <c r="I12" s="767"/>
      <c r="K12" s="419"/>
      <c r="L12" s="765" t="s">
        <v>524</v>
      </c>
      <c r="M12" s="765"/>
      <c r="N12" s="765"/>
      <c r="O12" s="765"/>
      <c r="P12" s="765"/>
      <c r="Q12" s="766"/>
      <c r="R12" s="767"/>
    </row>
    <row r="13" spans="1:18" ht="12.75">
      <c r="A13" s="745"/>
      <c r="B13" s="433" t="s">
        <v>525</v>
      </c>
      <c r="C13" s="431"/>
      <c r="D13" s="431"/>
      <c r="E13" s="431"/>
      <c r="F13" s="432"/>
      <c r="G13" s="766">
        <v>879</v>
      </c>
      <c r="H13" s="766"/>
      <c r="I13" s="767"/>
      <c r="K13" s="419"/>
      <c r="L13" s="765" t="s">
        <v>526</v>
      </c>
      <c r="M13" s="765"/>
      <c r="N13" s="765"/>
      <c r="O13" s="765"/>
      <c r="P13" s="765"/>
      <c r="Q13" s="766"/>
      <c r="R13" s="767"/>
    </row>
    <row r="14" spans="1:18" ht="13.5" thickBot="1">
      <c r="A14" s="746"/>
      <c r="B14" s="444" t="s">
        <v>527</v>
      </c>
      <c r="C14" s="445"/>
      <c r="D14" s="445"/>
      <c r="E14" s="445"/>
      <c r="F14" s="446"/>
      <c r="G14" s="802"/>
      <c r="H14" s="802"/>
      <c r="I14" s="803"/>
      <c r="K14" s="434"/>
      <c r="L14" s="799" t="s">
        <v>550</v>
      </c>
      <c r="M14" s="799"/>
      <c r="N14" s="799"/>
      <c r="O14" s="799"/>
      <c r="P14" s="799"/>
      <c r="Q14" s="802"/>
      <c r="R14" s="803"/>
    </row>
    <row r="15" spans="1:18" ht="13.5" thickBot="1">
      <c r="A15" s="744" t="s">
        <v>74</v>
      </c>
      <c r="B15" s="427" t="s">
        <v>531</v>
      </c>
      <c r="C15" s="427"/>
      <c r="D15" s="427"/>
      <c r="E15" s="427"/>
      <c r="F15" s="435"/>
      <c r="G15" s="762">
        <f>G16+G17+G18</f>
        <v>0</v>
      </c>
      <c r="H15" s="763"/>
      <c r="I15" s="764"/>
      <c r="K15" s="419"/>
      <c r="L15" s="447"/>
      <c r="M15" s="447"/>
      <c r="N15" s="447"/>
      <c r="O15" s="447"/>
      <c r="P15" s="447"/>
      <c r="Q15" s="421"/>
      <c r="R15" s="422"/>
    </row>
    <row r="16" spans="1:18" ht="13.5" thickBot="1">
      <c r="A16" s="745"/>
      <c r="B16" s="777" t="s">
        <v>532</v>
      </c>
      <c r="C16" s="778"/>
      <c r="D16" s="778"/>
      <c r="E16" s="778"/>
      <c r="F16" s="779"/>
      <c r="G16" s="753"/>
      <c r="H16" s="754"/>
      <c r="I16" s="755"/>
      <c r="K16" s="436" t="s">
        <v>74</v>
      </c>
      <c r="L16" s="793" t="s">
        <v>267</v>
      </c>
      <c r="M16" s="793"/>
      <c r="N16" s="793"/>
      <c r="O16" s="793"/>
      <c r="P16" s="793"/>
      <c r="Q16" s="794"/>
      <c r="R16" s="795"/>
    </row>
    <row r="17" spans="1:18" ht="13.5" thickBot="1">
      <c r="A17" s="745"/>
      <c r="B17" s="777" t="s">
        <v>533</v>
      </c>
      <c r="C17" s="778"/>
      <c r="D17" s="778"/>
      <c r="E17" s="778"/>
      <c r="F17" s="779"/>
      <c r="G17" s="753"/>
      <c r="H17" s="754"/>
      <c r="I17" s="755"/>
      <c r="K17" s="419"/>
      <c r="L17" s="447"/>
      <c r="M17" s="447"/>
      <c r="N17" s="447"/>
      <c r="O17" s="447"/>
      <c r="P17" s="447"/>
      <c r="Q17" s="421"/>
      <c r="R17" s="422"/>
    </row>
    <row r="18" spans="1:18" ht="13.5" thickBot="1">
      <c r="A18" s="746"/>
      <c r="B18" s="768" t="s">
        <v>534</v>
      </c>
      <c r="C18" s="791"/>
      <c r="D18" s="791"/>
      <c r="E18" s="791"/>
      <c r="F18" s="792"/>
      <c r="G18" s="756"/>
      <c r="H18" s="757"/>
      <c r="I18" s="758"/>
      <c r="K18" s="744" t="s">
        <v>88</v>
      </c>
      <c r="L18" s="759" t="s">
        <v>383</v>
      </c>
      <c r="M18" s="759"/>
      <c r="N18" s="759"/>
      <c r="O18" s="759"/>
      <c r="P18" s="759"/>
      <c r="Q18" s="783">
        <f>Q19+Q20</f>
        <v>0</v>
      </c>
      <c r="R18" s="784"/>
    </row>
    <row r="19" spans="1:18" ht="12.75">
      <c r="A19" s="796" t="s">
        <v>88</v>
      </c>
      <c r="B19" s="437" t="s">
        <v>89</v>
      </c>
      <c r="C19" s="428"/>
      <c r="D19" s="428"/>
      <c r="E19" s="428"/>
      <c r="F19" s="429"/>
      <c r="G19" s="762">
        <f>G20+G21</f>
        <v>0</v>
      </c>
      <c r="H19" s="763"/>
      <c r="I19" s="764"/>
      <c r="K19" s="745"/>
      <c r="L19" s="765" t="s">
        <v>537</v>
      </c>
      <c r="M19" s="765"/>
      <c r="N19" s="765"/>
      <c r="O19" s="765"/>
      <c r="P19" s="765"/>
      <c r="Q19" s="766"/>
      <c r="R19" s="767"/>
    </row>
    <row r="20" spans="1:18" ht="13.5" thickBot="1">
      <c r="A20" s="797"/>
      <c r="B20" s="777" t="s">
        <v>535</v>
      </c>
      <c r="C20" s="778"/>
      <c r="D20" s="778"/>
      <c r="E20" s="778"/>
      <c r="F20" s="779"/>
      <c r="G20" s="766"/>
      <c r="H20" s="766"/>
      <c r="I20" s="767"/>
      <c r="K20" s="746"/>
      <c r="L20" s="799" t="s">
        <v>539</v>
      </c>
      <c r="M20" s="799"/>
      <c r="N20" s="799"/>
      <c r="O20" s="799"/>
      <c r="P20" s="799"/>
      <c r="Q20" s="802"/>
      <c r="R20" s="803"/>
    </row>
    <row r="21" spans="1:18" ht="15.75" thickBot="1">
      <c r="A21" s="798"/>
      <c r="B21" s="785" t="s">
        <v>536</v>
      </c>
      <c r="C21" s="786"/>
      <c r="D21" s="786"/>
      <c r="E21" s="786"/>
      <c r="F21" s="787"/>
      <c r="G21" s="800"/>
      <c r="H21" s="800"/>
      <c r="I21" s="801"/>
      <c r="K21" s="419"/>
      <c r="L21" s="420"/>
      <c r="M21" s="420"/>
      <c r="N21" s="420"/>
      <c r="O21" s="420"/>
      <c r="P21" s="420"/>
      <c r="Q21" s="421"/>
      <c r="R21" s="422"/>
    </row>
    <row r="22" spans="1:18" ht="12.75">
      <c r="A22" s="744" t="s">
        <v>538</v>
      </c>
      <c r="B22" s="437" t="s">
        <v>105</v>
      </c>
      <c r="C22" s="428"/>
      <c r="D22" s="428"/>
      <c r="E22" s="428"/>
      <c r="F22" s="428"/>
      <c r="G22" s="762">
        <f>G23+G24</f>
        <v>0</v>
      </c>
      <c r="H22" s="763"/>
      <c r="I22" s="764"/>
      <c r="K22" s="744" t="s">
        <v>104</v>
      </c>
      <c r="L22" s="759" t="s">
        <v>281</v>
      </c>
      <c r="M22" s="759"/>
      <c r="N22" s="759"/>
      <c r="O22" s="759"/>
      <c r="P22" s="759"/>
      <c r="Q22" s="783">
        <f>Q23+Q24</f>
        <v>0</v>
      </c>
      <c r="R22" s="784"/>
    </row>
    <row r="23" spans="1:18" ht="12.75">
      <c r="A23" s="745"/>
      <c r="B23" s="804" t="s">
        <v>540</v>
      </c>
      <c r="C23" s="805"/>
      <c r="D23" s="805"/>
      <c r="E23" s="805"/>
      <c r="F23" s="806"/>
      <c r="G23" s="753"/>
      <c r="H23" s="754"/>
      <c r="I23" s="755"/>
      <c r="K23" s="745"/>
      <c r="L23" s="765" t="s">
        <v>537</v>
      </c>
      <c r="M23" s="765"/>
      <c r="N23" s="765"/>
      <c r="O23" s="765"/>
      <c r="P23" s="765"/>
      <c r="Q23" s="766"/>
      <c r="R23" s="767"/>
    </row>
    <row r="24" spans="1:18" ht="13.5" thickBot="1">
      <c r="A24" s="746"/>
      <c r="B24" s="808" t="s">
        <v>541</v>
      </c>
      <c r="C24" s="809"/>
      <c r="D24" s="809"/>
      <c r="E24" s="809"/>
      <c r="F24" s="810"/>
      <c r="G24" s="756"/>
      <c r="H24" s="757"/>
      <c r="I24" s="758"/>
      <c r="K24" s="746"/>
      <c r="L24" s="799" t="s">
        <v>539</v>
      </c>
      <c r="M24" s="799"/>
      <c r="N24" s="799"/>
      <c r="O24" s="799"/>
      <c r="P24" s="799"/>
      <c r="Q24" s="802"/>
      <c r="R24" s="803"/>
    </row>
    <row r="25" spans="1:18" ht="13.5" thickBot="1">
      <c r="A25" s="436" t="s">
        <v>108</v>
      </c>
      <c r="B25" s="448" t="s">
        <v>551</v>
      </c>
      <c r="C25" s="449"/>
      <c r="D25" s="449"/>
      <c r="E25" s="449"/>
      <c r="F25" s="449"/>
      <c r="G25" s="751"/>
      <c r="H25" s="807"/>
      <c r="I25" s="752"/>
      <c r="K25" s="419"/>
      <c r="L25" s="420"/>
      <c r="M25" s="420"/>
      <c r="N25" s="420"/>
      <c r="O25" s="420"/>
      <c r="P25" s="420"/>
      <c r="Q25" s="421"/>
      <c r="R25" s="422"/>
    </row>
    <row r="26" spans="1:18" ht="13.5" thickBot="1">
      <c r="A26" s="796" t="s">
        <v>112</v>
      </c>
      <c r="B26" s="820" t="s">
        <v>113</v>
      </c>
      <c r="C26" s="821"/>
      <c r="D26" s="821"/>
      <c r="E26" s="821"/>
      <c r="F26" s="822"/>
      <c r="G26" s="763">
        <f>G27+G28</f>
        <v>0</v>
      </c>
      <c r="H26" s="763"/>
      <c r="I26" s="764"/>
      <c r="K26" s="416" t="s">
        <v>108</v>
      </c>
      <c r="L26" s="750" t="s">
        <v>384</v>
      </c>
      <c r="M26" s="750"/>
      <c r="N26" s="750"/>
      <c r="O26" s="750"/>
      <c r="P26" s="750"/>
      <c r="Q26" s="807"/>
      <c r="R26" s="752"/>
    </row>
    <row r="27" spans="1:18" ht="12.75">
      <c r="A27" s="797"/>
      <c r="B27" s="777" t="s">
        <v>543</v>
      </c>
      <c r="C27" s="778"/>
      <c r="D27" s="778"/>
      <c r="E27" s="778"/>
      <c r="F27" s="779"/>
      <c r="G27" s="754"/>
      <c r="H27" s="754"/>
      <c r="I27" s="755"/>
      <c r="K27" s="419"/>
      <c r="L27" s="420"/>
      <c r="M27" s="420"/>
      <c r="N27" s="420"/>
      <c r="O27" s="420"/>
      <c r="P27" s="420"/>
      <c r="Q27" s="421"/>
      <c r="R27" s="422"/>
    </row>
    <row r="28" spans="1:18" ht="13.5" thickBot="1">
      <c r="A28" s="798"/>
      <c r="B28" s="827" t="s">
        <v>544</v>
      </c>
      <c r="C28" s="769"/>
      <c r="D28" s="769"/>
      <c r="E28" s="769"/>
      <c r="F28" s="770"/>
      <c r="G28" s="757"/>
      <c r="H28" s="757"/>
      <c r="I28" s="758"/>
      <c r="K28" s="419"/>
      <c r="L28" s="420"/>
      <c r="M28" s="420"/>
      <c r="N28" s="420"/>
      <c r="O28" s="420"/>
      <c r="P28" s="420"/>
      <c r="Q28" s="421"/>
      <c r="R28" s="422"/>
    </row>
    <row r="29" spans="1:18" ht="12.75">
      <c r="A29" s="796" t="s">
        <v>116</v>
      </c>
      <c r="B29" s="437" t="s">
        <v>117</v>
      </c>
      <c r="C29" s="428"/>
      <c r="D29" s="428"/>
      <c r="E29" s="428"/>
      <c r="F29" s="429"/>
      <c r="G29" s="762">
        <f>G30+G31</f>
        <v>441</v>
      </c>
      <c r="H29" s="763"/>
      <c r="I29" s="764"/>
      <c r="K29" s="419"/>
      <c r="L29" s="420"/>
      <c r="M29" s="420"/>
      <c r="N29" s="420"/>
      <c r="O29" s="420"/>
      <c r="P29" s="420"/>
      <c r="Q29" s="421"/>
      <c r="R29" s="422"/>
    </row>
    <row r="30" spans="1:18" ht="12.75">
      <c r="A30" s="797"/>
      <c r="B30" s="828" t="s">
        <v>545</v>
      </c>
      <c r="C30" s="828"/>
      <c r="D30" s="828"/>
      <c r="E30" s="828"/>
      <c r="F30" s="828"/>
      <c r="G30" s="766">
        <v>441</v>
      </c>
      <c r="H30" s="766"/>
      <c r="I30" s="767"/>
      <c r="K30" s="419"/>
      <c r="L30" s="420"/>
      <c r="M30" s="420"/>
      <c r="N30" s="420"/>
      <c r="O30" s="420"/>
      <c r="P30" s="420"/>
      <c r="Q30" s="421"/>
      <c r="R30" s="422"/>
    </row>
    <row r="31" spans="1:18" ht="15.75" thickBot="1">
      <c r="A31" s="798"/>
      <c r="B31" s="819" t="s">
        <v>546</v>
      </c>
      <c r="C31" s="819"/>
      <c r="D31" s="819"/>
      <c r="E31" s="819"/>
      <c r="F31" s="819"/>
      <c r="G31" s="800"/>
      <c r="H31" s="800"/>
      <c r="I31" s="801"/>
      <c r="K31" s="419"/>
      <c r="L31" s="420"/>
      <c r="M31" s="420"/>
      <c r="N31" s="420"/>
      <c r="O31" s="420"/>
      <c r="P31" s="420"/>
      <c r="Q31" s="421"/>
      <c r="R31" s="422"/>
    </row>
    <row r="32" spans="1:18" ht="13.5" thickBot="1">
      <c r="A32" s="436" t="s">
        <v>128</v>
      </c>
      <c r="B32" s="833" t="s">
        <v>129</v>
      </c>
      <c r="C32" s="750"/>
      <c r="D32" s="750"/>
      <c r="E32" s="750"/>
      <c r="F32" s="834"/>
      <c r="G32" s="751">
        <v>200</v>
      </c>
      <c r="H32" s="807"/>
      <c r="I32" s="752"/>
      <c r="K32" s="419"/>
      <c r="L32" s="420"/>
      <c r="M32" s="420"/>
      <c r="N32" s="420"/>
      <c r="O32" s="420"/>
      <c r="P32" s="420"/>
      <c r="Q32" s="421"/>
      <c r="R32" s="422"/>
    </row>
    <row r="33" spans="1:18" ht="15.75" thickBot="1">
      <c r="A33" s="439"/>
      <c r="B33" s="450"/>
      <c r="C33" s="450"/>
      <c r="D33" s="450"/>
      <c r="E33" s="450"/>
      <c r="F33" s="450"/>
      <c r="G33" s="451"/>
      <c r="H33" s="451"/>
      <c r="I33" s="452"/>
      <c r="K33" s="419"/>
      <c r="L33" s="420"/>
      <c r="M33" s="420"/>
      <c r="N33" s="420"/>
      <c r="O33" s="420"/>
      <c r="P33" s="420"/>
      <c r="Q33" s="421"/>
      <c r="R33" s="422"/>
    </row>
    <row r="34" spans="1:19" ht="13.5" thickBot="1">
      <c r="A34" s="823" t="s">
        <v>547</v>
      </c>
      <c r="B34" s="824"/>
      <c r="C34" s="824"/>
      <c r="D34" s="824"/>
      <c r="E34" s="824"/>
      <c r="F34" s="825"/>
      <c r="G34" s="826">
        <f>G8+G11+G15+G19+G22+G25+G26+G29+G32</f>
        <v>1550</v>
      </c>
      <c r="H34" s="807"/>
      <c r="I34" s="752"/>
      <c r="K34" s="823" t="s">
        <v>548</v>
      </c>
      <c r="L34" s="824"/>
      <c r="M34" s="824"/>
      <c r="N34" s="824"/>
      <c r="O34" s="824"/>
      <c r="P34" s="825"/>
      <c r="Q34" s="826">
        <f>Q8+Q10+Q16+Q18+Q22+Q26</f>
        <v>1550</v>
      </c>
      <c r="R34" s="752"/>
      <c r="S34" s="442"/>
    </row>
    <row r="35" spans="7:18" ht="15">
      <c r="G35" s="443"/>
      <c r="H35" s="443"/>
      <c r="I35" s="443"/>
      <c r="Q35" s="443"/>
      <c r="R35" s="443"/>
    </row>
    <row r="36" spans="7:9" ht="15">
      <c r="G36" s="443"/>
      <c r="H36" s="443"/>
      <c r="I36" s="443"/>
    </row>
    <row r="37" spans="7:9" ht="15">
      <c r="G37" s="443"/>
      <c r="H37" s="443"/>
      <c r="I37" s="443"/>
    </row>
    <row r="38" spans="7:9" ht="15">
      <c r="G38" s="443"/>
      <c r="H38" s="443"/>
      <c r="I38" s="443"/>
    </row>
    <row r="39" spans="7:9" ht="15">
      <c r="G39" s="443"/>
      <c r="H39" s="443"/>
      <c r="I39" s="443"/>
    </row>
    <row r="40" spans="7:9" ht="15">
      <c r="G40" s="443"/>
      <c r="H40" s="443"/>
      <c r="I40" s="443"/>
    </row>
    <row r="41" spans="7:9" ht="15">
      <c r="G41" s="443"/>
      <c r="H41" s="443"/>
      <c r="I41" s="443"/>
    </row>
    <row r="42" spans="7:9" ht="15">
      <c r="G42" s="443"/>
      <c r="H42" s="443"/>
      <c r="I42" s="443"/>
    </row>
    <row r="43" spans="7:9" ht="15">
      <c r="G43" s="443"/>
      <c r="H43" s="443"/>
      <c r="I43" s="443"/>
    </row>
    <row r="44" spans="7:9" ht="15">
      <c r="G44" s="443"/>
      <c r="H44" s="443"/>
      <c r="I44" s="443"/>
    </row>
    <row r="45" spans="7:9" ht="15">
      <c r="G45" s="443"/>
      <c r="H45" s="443"/>
      <c r="I45" s="443"/>
    </row>
    <row r="46" spans="7:9" ht="15">
      <c r="G46" s="443"/>
      <c r="H46" s="443"/>
      <c r="I46" s="443"/>
    </row>
    <row r="47" spans="7:9" ht="15">
      <c r="G47" s="443"/>
      <c r="H47" s="443"/>
      <c r="I47" s="443"/>
    </row>
    <row r="48" spans="7:9" ht="15">
      <c r="G48" s="443"/>
      <c r="H48" s="443"/>
      <c r="I48" s="443"/>
    </row>
    <row r="49" spans="7:9" ht="15">
      <c r="G49" s="443"/>
      <c r="H49" s="443"/>
      <c r="I49" s="443"/>
    </row>
    <row r="50" spans="7:9" ht="15">
      <c r="G50" s="443"/>
      <c r="H50" s="443"/>
      <c r="I50" s="443"/>
    </row>
    <row r="51" spans="7:9" ht="15">
      <c r="G51" s="443"/>
      <c r="H51" s="443"/>
      <c r="I51" s="443"/>
    </row>
    <row r="52" spans="7:9" ht="15">
      <c r="G52" s="443"/>
      <c r="H52" s="443"/>
      <c r="I52" s="443"/>
    </row>
    <row r="53" spans="7:9" ht="15">
      <c r="G53" s="443"/>
      <c r="H53" s="443"/>
      <c r="I53" s="443"/>
    </row>
    <row r="54" spans="7:9" ht="15">
      <c r="G54" s="443"/>
      <c r="H54" s="443"/>
      <c r="I54" s="443"/>
    </row>
    <row r="55" spans="7:9" ht="15">
      <c r="G55" s="443"/>
      <c r="H55" s="443"/>
      <c r="I55" s="443"/>
    </row>
    <row r="56" spans="7:9" ht="15">
      <c r="G56" s="443"/>
      <c r="H56" s="443"/>
      <c r="I56" s="443"/>
    </row>
    <row r="57" spans="7:9" ht="15">
      <c r="G57" s="443"/>
      <c r="H57" s="443"/>
      <c r="I57" s="443"/>
    </row>
    <row r="58" spans="7:9" ht="15">
      <c r="G58" s="443"/>
      <c r="H58" s="443"/>
      <c r="I58" s="443"/>
    </row>
    <row r="59" spans="7:9" ht="15">
      <c r="G59" s="443"/>
      <c r="H59" s="443"/>
      <c r="I59" s="443"/>
    </row>
    <row r="60" spans="7:9" ht="15">
      <c r="G60" s="443"/>
      <c r="H60" s="443"/>
      <c r="I60" s="443"/>
    </row>
    <row r="61" spans="7:9" ht="15">
      <c r="G61" s="443"/>
      <c r="H61" s="443"/>
      <c r="I61" s="443"/>
    </row>
  </sheetData>
  <sheetProtection/>
  <mergeCells count="89">
    <mergeCell ref="B32:F32"/>
    <mergeCell ref="G32:I32"/>
    <mergeCell ref="A34:F34"/>
    <mergeCell ref="G34:I34"/>
    <mergeCell ref="K34:P34"/>
    <mergeCell ref="Q34:R34"/>
    <mergeCell ref="G27:I27"/>
    <mergeCell ref="B28:F28"/>
    <mergeCell ref="G28:I28"/>
    <mergeCell ref="A29:A31"/>
    <mergeCell ref="G29:I29"/>
    <mergeCell ref="B30:F30"/>
    <mergeCell ref="G30:I30"/>
    <mergeCell ref="B31:F31"/>
    <mergeCell ref="G31:I31"/>
    <mergeCell ref="G24:I24"/>
    <mergeCell ref="L24:P24"/>
    <mergeCell ref="Q24:R24"/>
    <mergeCell ref="G25:I25"/>
    <mergeCell ref="A26:A28"/>
    <mergeCell ref="B26:F26"/>
    <mergeCell ref="G26:I26"/>
    <mergeCell ref="L26:P26"/>
    <mergeCell ref="Q26:R26"/>
    <mergeCell ref="B27:F27"/>
    <mergeCell ref="A22:A24"/>
    <mergeCell ref="G22:I22"/>
    <mergeCell ref="K22:K24"/>
    <mergeCell ref="L22:P22"/>
    <mergeCell ref="Q22:R22"/>
    <mergeCell ref="B23:F23"/>
    <mergeCell ref="G23:I23"/>
    <mergeCell ref="L23:P23"/>
    <mergeCell ref="Q23:R23"/>
    <mergeCell ref="B24:F24"/>
    <mergeCell ref="A19:A21"/>
    <mergeCell ref="G19:I19"/>
    <mergeCell ref="L19:P19"/>
    <mergeCell ref="Q19:R19"/>
    <mergeCell ref="B20:F20"/>
    <mergeCell ref="G20:I20"/>
    <mergeCell ref="L20:P20"/>
    <mergeCell ref="Q20:R20"/>
    <mergeCell ref="B21:F21"/>
    <mergeCell ref="G21:I21"/>
    <mergeCell ref="G17:I17"/>
    <mergeCell ref="B18:F18"/>
    <mergeCell ref="G18:I18"/>
    <mergeCell ref="K18:K20"/>
    <mergeCell ref="L18:P18"/>
    <mergeCell ref="Q18:R18"/>
    <mergeCell ref="G14:I14"/>
    <mergeCell ref="L14:P14"/>
    <mergeCell ref="Q14:R14"/>
    <mergeCell ref="A15:A18"/>
    <mergeCell ref="G15:I15"/>
    <mergeCell ref="B16:F16"/>
    <mergeCell ref="G16:I16"/>
    <mergeCell ref="L16:P16"/>
    <mergeCell ref="Q16:R16"/>
    <mergeCell ref="B17:F17"/>
    <mergeCell ref="A11:A14"/>
    <mergeCell ref="G11:I11"/>
    <mergeCell ref="L11:P11"/>
    <mergeCell ref="Q11:R11"/>
    <mergeCell ref="G12:I12"/>
    <mergeCell ref="L12:P12"/>
    <mergeCell ref="Q12:R12"/>
    <mergeCell ref="G13:I13"/>
    <mergeCell ref="L13:P13"/>
    <mergeCell ref="Q13:R13"/>
    <mergeCell ref="A8:A10"/>
    <mergeCell ref="G8:I8"/>
    <mergeCell ref="L8:P8"/>
    <mergeCell ref="Q8:R8"/>
    <mergeCell ref="G9:I9"/>
    <mergeCell ref="G10:I10"/>
    <mergeCell ref="L10:P10"/>
    <mergeCell ref="Q10:R10"/>
    <mergeCell ref="A2:R2"/>
    <mergeCell ref="A3:R3"/>
    <mergeCell ref="A4:F6"/>
    <mergeCell ref="G4:I4"/>
    <mergeCell ref="K4:P6"/>
    <mergeCell ref="Q4:R4"/>
    <mergeCell ref="G5:I5"/>
    <mergeCell ref="Q5:R5"/>
    <mergeCell ref="G6:I6"/>
    <mergeCell ref="Q6:R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&amp;C&amp;"Arial CE,Félkövér"5. sz. melléklet
a 34/2008. (XI.28.) Ök. rendelethez
&amp;"Arial CE,Normál"
&amp;"Arial CE,Félkövér dőlt"&amp;14
&amp;R5. sz. melléklet </oddHeader>
    <oddFooter>&amp;L&amp;D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SheetLayoutView="100" zoomScalePageLayoutView="0" workbookViewId="0" topLeftCell="A3">
      <selection activeCell="J45" sqref="J45"/>
    </sheetView>
  </sheetViews>
  <sheetFormatPr defaultColWidth="9.140625" defaultRowHeight="15"/>
  <cols>
    <col min="1" max="1" width="5.7109375" style="455" customWidth="1"/>
    <col min="2" max="4" width="9.140625" style="455" customWidth="1"/>
    <col min="5" max="5" width="14.00390625" style="455" customWidth="1"/>
    <col min="6" max="6" width="12.7109375" style="455" customWidth="1"/>
    <col min="7" max="9" width="12.7109375" style="455" hidden="1" customWidth="1"/>
    <col min="10" max="10" width="12.7109375" style="455" customWidth="1"/>
    <col min="11" max="16384" width="9.140625" style="455" customWidth="1"/>
  </cols>
  <sheetData>
    <row r="1" spans="1:7" ht="12.75">
      <c r="A1" s="835"/>
      <c r="B1" s="835"/>
      <c r="C1" s="835"/>
      <c r="D1" s="835"/>
      <c r="E1" s="835"/>
      <c r="F1" s="835"/>
      <c r="G1" s="454"/>
    </row>
    <row r="2" spans="1:10" ht="16.5" customHeight="1">
      <c r="A2" s="835" t="s">
        <v>553</v>
      </c>
      <c r="B2" s="835"/>
      <c r="C2" s="835"/>
      <c r="D2" s="835"/>
      <c r="E2" s="835"/>
      <c r="F2" s="835"/>
      <c r="G2" s="835"/>
      <c r="H2" s="835"/>
      <c r="I2" s="835"/>
      <c r="J2" s="835"/>
    </row>
    <row r="3" spans="1:6" ht="12.75">
      <c r="A3" s="456"/>
      <c r="B3" s="456"/>
      <c r="C3" s="453"/>
      <c r="D3" s="453"/>
      <c r="E3" s="453"/>
      <c r="F3" s="453"/>
    </row>
    <row r="4" spans="1:10" ht="13.5" thickBot="1">
      <c r="A4" s="456"/>
      <c r="B4" s="456"/>
      <c r="C4" s="456"/>
      <c r="D4" s="456"/>
      <c r="E4" s="456"/>
      <c r="F4" s="457"/>
      <c r="H4" s="457"/>
      <c r="J4" s="457" t="s">
        <v>167</v>
      </c>
    </row>
    <row r="5" spans="1:10" ht="18" customHeight="1" thickTop="1">
      <c r="A5" s="836" t="s">
        <v>554</v>
      </c>
      <c r="B5" s="838" t="s">
        <v>555</v>
      </c>
      <c r="C5" s="838"/>
      <c r="D5" s="838"/>
      <c r="E5" s="838"/>
      <c r="F5" s="840" t="s">
        <v>556</v>
      </c>
      <c r="G5" s="840" t="s">
        <v>557</v>
      </c>
      <c r="H5" s="842" t="s">
        <v>558</v>
      </c>
      <c r="I5" s="842" t="s">
        <v>557</v>
      </c>
      <c r="J5" s="842" t="s">
        <v>559</v>
      </c>
    </row>
    <row r="6" spans="1:10" ht="18" customHeight="1">
      <c r="A6" s="837"/>
      <c r="B6" s="839"/>
      <c r="C6" s="839"/>
      <c r="D6" s="839"/>
      <c r="E6" s="839"/>
      <c r="F6" s="841"/>
      <c r="G6" s="841"/>
      <c r="H6" s="843"/>
      <c r="I6" s="843"/>
      <c r="J6" s="843"/>
    </row>
    <row r="7" spans="1:10" ht="16.5" customHeight="1">
      <c r="A7" s="844" t="s">
        <v>560</v>
      </c>
      <c r="B7" s="845"/>
      <c r="C7" s="845"/>
      <c r="D7" s="845"/>
      <c r="E7" s="846"/>
      <c r="F7" s="458"/>
      <c r="G7" s="459"/>
      <c r="H7" s="460"/>
      <c r="I7" s="460"/>
      <c r="J7" s="460"/>
    </row>
    <row r="8" spans="1:10" s="467" customFormat="1" ht="12.75">
      <c r="A8" s="461" t="s">
        <v>561</v>
      </c>
      <c r="B8" s="847" t="s">
        <v>126</v>
      </c>
      <c r="C8" s="847"/>
      <c r="D8" s="847"/>
      <c r="E8" s="848"/>
      <c r="F8" s="464">
        <v>416585</v>
      </c>
      <c r="G8" s="465">
        <v>-635</v>
      </c>
      <c r="H8" s="466">
        <f aca="true" t="shared" si="0" ref="H8:H25">SUM(F8:G8)</f>
        <v>415950</v>
      </c>
      <c r="I8" s="466">
        <v>-49911</v>
      </c>
      <c r="J8" s="466">
        <v>503027</v>
      </c>
    </row>
    <row r="9" spans="1:10" s="467" customFormat="1" ht="12.75" customHeight="1">
      <c r="A9" s="461" t="s">
        <v>562</v>
      </c>
      <c r="B9" s="847" t="s">
        <v>563</v>
      </c>
      <c r="C9" s="847"/>
      <c r="D9" s="847"/>
      <c r="E9" s="848"/>
      <c r="F9" s="464">
        <f>F10+F11+F12</f>
        <v>1877196</v>
      </c>
      <c r="G9" s="464">
        <f>G10+G11+G12</f>
        <v>0</v>
      </c>
      <c r="H9" s="464">
        <f>H10+H11+H12</f>
        <v>1877196</v>
      </c>
      <c r="I9" s="464">
        <f>I10+I11+I12</f>
        <v>-130089</v>
      </c>
      <c r="J9" s="468">
        <f>J10+J11+J12</f>
        <v>1713880</v>
      </c>
    </row>
    <row r="10" spans="1:10" ht="12.75">
      <c r="A10" s="469" t="s">
        <v>174</v>
      </c>
      <c r="B10" s="849" t="s">
        <v>19</v>
      </c>
      <c r="C10" s="849"/>
      <c r="D10" s="849"/>
      <c r="E10" s="850"/>
      <c r="F10" s="470">
        <v>1521300</v>
      </c>
      <c r="G10" s="471"/>
      <c r="H10" s="471">
        <f t="shared" si="0"/>
        <v>1521300</v>
      </c>
      <c r="I10" s="471"/>
      <c r="J10" s="472">
        <v>1767300</v>
      </c>
    </row>
    <row r="11" spans="1:10" ht="12.75" customHeight="1">
      <c r="A11" s="469" t="s">
        <v>26</v>
      </c>
      <c r="B11" s="849" t="s">
        <v>27</v>
      </c>
      <c r="C11" s="849"/>
      <c r="D11" s="849"/>
      <c r="E11" s="850"/>
      <c r="F11" s="470">
        <v>337539</v>
      </c>
      <c r="G11" s="471"/>
      <c r="H11" s="471">
        <f t="shared" si="0"/>
        <v>337539</v>
      </c>
      <c r="I11" s="471">
        <v>-180000</v>
      </c>
      <c r="J11" s="472">
        <v>-126998</v>
      </c>
    </row>
    <row r="12" spans="1:10" ht="12.75">
      <c r="A12" s="473" t="s">
        <v>36</v>
      </c>
      <c r="B12" s="851" t="s">
        <v>564</v>
      </c>
      <c r="C12" s="851"/>
      <c r="D12" s="851"/>
      <c r="E12" s="852"/>
      <c r="F12" s="470">
        <v>18357</v>
      </c>
      <c r="G12" s="471"/>
      <c r="H12" s="471">
        <f t="shared" si="0"/>
        <v>18357</v>
      </c>
      <c r="I12" s="471">
        <v>49911</v>
      </c>
      <c r="J12" s="472">
        <v>73578</v>
      </c>
    </row>
    <row r="13" spans="1:10" s="467" customFormat="1" ht="12.75">
      <c r="A13" s="474" t="s">
        <v>54</v>
      </c>
      <c r="B13" s="847" t="s">
        <v>55</v>
      </c>
      <c r="C13" s="847"/>
      <c r="D13" s="847"/>
      <c r="E13" s="848"/>
      <c r="F13" s="464">
        <f>F14+F15+F16</f>
        <v>510569</v>
      </c>
      <c r="G13" s="465">
        <f>SUM(G14:G16)</f>
        <v>152</v>
      </c>
      <c r="H13" s="465">
        <f t="shared" si="0"/>
        <v>510721</v>
      </c>
      <c r="I13" s="465">
        <f>SUM(I14:I16)</f>
        <v>180000</v>
      </c>
      <c r="J13" s="466">
        <f>SUM(J14:J17)</f>
        <v>907663</v>
      </c>
    </row>
    <row r="14" spans="1:10" ht="12.75">
      <c r="A14" s="469" t="s">
        <v>6</v>
      </c>
      <c r="B14" s="853" t="s">
        <v>135</v>
      </c>
      <c r="C14" s="853"/>
      <c r="D14" s="853"/>
      <c r="E14" s="854"/>
      <c r="F14" s="470">
        <v>425964</v>
      </c>
      <c r="G14" s="471"/>
      <c r="H14" s="471">
        <f t="shared" si="0"/>
        <v>425964</v>
      </c>
      <c r="I14" s="471">
        <v>180000</v>
      </c>
      <c r="J14" s="472">
        <v>602964</v>
      </c>
    </row>
    <row r="15" spans="1:10" ht="12.75">
      <c r="A15" s="469" t="s">
        <v>16</v>
      </c>
      <c r="B15" s="853" t="s">
        <v>565</v>
      </c>
      <c r="C15" s="853"/>
      <c r="D15" s="853"/>
      <c r="E15" s="854"/>
      <c r="F15" s="470">
        <v>1110</v>
      </c>
      <c r="G15" s="471">
        <v>152</v>
      </c>
      <c r="H15" s="471">
        <f t="shared" si="0"/>
        <v>1262</v>
      </c>
      <c r="I15" s="471"/>
      <c r="J15" s="472">
        <v>158127</v>
      </c>
    </row>
    <row r="16" spans="1:10" ht="12.75">
      <c r="A16" s="469" t="s">
        <v>61</v>
      </c>
      <c r="B16" s="853" t="s">
        <v>62</v>
      </c>
      <c r="C16" s="855"/>
      <c r="D16" s="855"/>
      <c r="E16" s="856"/>
      <c r="F16" s="470">
        <v>83495</v>
      </c>
      <c r="G16" s="471"/>
      <c r="H16" s="471">
        <f t="shared" si="0"/>
        <v>83495</v>
      </c>
      <c r="I16" s="471"/>
      <c r="J16" s="472">
        <v>82793</v>
      </c>
    </row>
    <row r="17" spans="1:10" ht="12.75">
      <c r="A17" s="469" t="s">
        <v>93</v>
      </c>
      <c r="B17" s="857" t="s">
        <v>429</v>
      </c>
      <c r="C17" s="858"/>
      <c r="D17" s="858"/>
      <c r="E17" s="859"/>
      <c r="F17" s="470"/>
      <c r="G17" s="471"/>
      <c r="H17" s="471"/>
      <c r="I17" s="471"/>
      <c r="J17" s="472">
        <v>63779</v>
      </c>
    </row>
    <row r="18" spans="1:10" s="467" customFormat="1" ht="12.75">
      <c r="A18" s="474" t="s">
        <v>88</v>
      </c>
      <c r="B18" s="860" t="s">
        <v>89</v>
      </c>
      <c r="C18" s="847"/>
      <c r="D18" s="847"/>
      <c r="E18" s="848"/>
      <c r="F18" s="464">
        <v>917914</v>
      </c>
      <c r="G18" s="465">
        <f>SUM(G19)</f>
        <v>110</v>
      </c>
      <c r="H18" s="465">
        <f t="shared" si="0"/>
        <v>918024</v>
      </c>
      <c r="I18" s="465">
        <f>SUM(I19:I20)</f>
        <v>5740</v>
      </c>
      <c r="J18" s="466">
        <f>SUM(J19)</f>
        <v>715005</v>
      </c>
    </row>
    <row r="19" spans="1:10" ht="12.75">
      <c r="A19" s="477" t="s">
        <v>268</v>
      </c>
      <c r="B19" s="861" t="s">
        <v>566</v>
      </c>
      <c r="C19" s="861"/>
      <c r="D19" s="861"/>
      <c r="E19" s="862"/>
      <c r="F19" s="470">
        <v>917914</v>
      </c>
      <c r="G19" s="471">
        <v>110</v>
      </c>
      <c r="H19" s="471">
        <f t="shared" si="0"/>
        <v>918024</v>
      </c>
      <c r="I19" s="471">
        <v>5740</v>
      </c>
      <c r="J19" s="472">
        <v>715005</v>
      </c>
    </row>
    <row r="20" spans="1:10" ht="12.75">
      <c r="A20" s="469"/>
      <c r="B20" s="853" t="s">
        <v>567</v>
      </c>
      <c r="C20" s="853"/>
      <c r="D20" s="853"/>
      <c r="E20" s="854"/>
      <c r="F20" s="470">
        <v>687815</v>
      </c>
      <c r="G20" s="471"/>
      <c r="H20" s="471">
        <f t="shared" si="0"/>
        <v>687815</v>
      </c>
      <c r="I20" s="471"/>
      <c r="J20" s="472">
        <v>570122</v>
      </c>
    </row>
    <row r="21" spans="1:10" s="467" customFormat="1" ht="12.75">
      <c r="A21" s="474" t="s">
        <v>104</v>
      </c>
      <c r="B21" s="863" t="s">
        <v>568</v>
      </c>
      <c r="C21" s="863"/>
      <c r="D21" s="863"/>
      <c r="E21" s="864"/>
      <c r="F21" s="464">
        <v>0</v>
      </c>
      <c r="G21" s="465"/>
      <c r="H21" s="465">
        <f t="shared" si="0"/>
        <v>0</v>
      </c>
      <c r="I21" s="465">
        <v>1375</v>
      </c>
      <c r="J21" s="466">
        <v>5858</v>
      </c>
    </row>
    <row r="22" spans="1:10" s="467" customFormat="1" ht="12.75">
      <c r="A22" s="474" t="s">
        <v>108</v>
      </c>
      <c r="B22" s="860" t="s">
        <v>569</v>
      </c>
      <c r="C22" s="865"/>
      <c r="D22" s="865"/>
      <c r="E22" s="866"/>
      <c r="F22" s="464">
        <v>4121</v>
      </c>
      <c r="G22" s="465"/>
      <c r="H22" s="465">
        <f t="shared" si="0"/>
        <v>4121</v>
      </c>
      <c r="I22" s="465"/>
      <c r="J22" s="466">
        <v>4121</v>
      </c>
    </row>
    <row r="23" spans="1:10" s="467" customFormat="1" ht="12.75">
      <c r="A23" s="474" t="s">
        <v>570</v>
      </c>
      <c r="B23" s="860" t="s">
        <v>571</v>
      </c>
      <c r="C23" s="867"/>
      <c r="D23" s="867"/>
      <c r="E23" s="868"/>
      <c r="F23" s="464">
        <v>134298</v>
      </c>
      <c r="G23" s="465"/>
      <c r="H23" s="465">
        <f t="shared" si="0"/>
        <v>134298</v>
      </c>
      <c r="I23" s="465"/>
      <c r="J23" s="466">
        <v>0</v>
      </c>
    </row>
    <row r="24" spans="1:10" s="482" customFormat="1" ht="12.75">
      <c r="A24" s="481" t="s">
        <v>116</v>
      </c>
      <c r="B24" s="869" t="s">
        <v>117</v>
      </c>
      <c r="C24" s="869"/>
      <c r="D24" s="869"/>
      <c r="E24" s="870"/>
      <c r="F24" s="464">
        <f>F25</f>
        <v>209504</v>
      </c>
      <c r="G24" s="465">
        <f>SUM(G25)</f>
        <v>228559</v>
      </c>
      <c r="H24" s="465">
        <f t="shared" si="0"/>
        <v>438063</v>
      </c>
      <c r="I24" s="465"/>
      <c r="J24" s="466">
        <f>SUM(J25)</f>
        <v>480873</v>
      </c>
    </row>
    <row r="25" spans="1:10" s="483" customFormat="1" ht="12.75">
      <c r="A25" s="477" t="s">
        <v>572</v>
      </c>
      <c r="B25" s="861" t="s">
        <v>573</v>
      </c>
      <c r="C25" s="871"/>
      <c r="D25" s="871"/>
      <c r="E25" s="872"/>
      <c r="F25" s="470">
        <v>209504</v>
      </c>
      <c r="G25" s="471">
        <v>228559</v>
      </c>
      <c r="H25" s="471">
        <f t="shared" si="0"/>
        <v>438063</v>
      </c>
      <c r="I25" s="471"/>
      <c r="J25" s="472">
        <v>480873</v>
      </c>
    </row>
    <row r="26" spans="1:10" s="484" customFormat="1" ht="12.75">
      <c r="A26" s="473" t="s">
        <v>574</v>
      </c>
      <c r="B26" s="851" t="s">
        <v>575</v>
      </c>
      <c r="C26" s="851"/>
      <c r="D26" s="851"/>
      <c r="E26" s="852"/>
      <c r="F26" s="470"/>
      <c r="G26" s="471"/>
      <c r="H26" s="471"/>
      <c r="I26" s="471"/>
      <c r="J26" s="472"/>
    </row>
    <row r="27" spans="1:10" ht="12.75" customHeight="1" thickBot="1">
      <c r="A27" s="485"/>
      <c r="B27" s="873" t="s">
        <v>576</v>
      </c>
      <c r="C27" s="873"/>
      <c r="D27" s="873"/>
      <c r="E27" s="874"/>
      <c r="F27" s="486">
        <f>F8+F9+F13+F18+F21+F22+F23+F24</f>
        <v>4070187</v>
      </c>
      <c r="G27" s="487">
        <f>G8+G9+G13+G18+G21+G22+G23+G24</f>
        <v>228186</v>
      </c>
      <c r="H27" s="488">
        <f>H8+H9+H13+H18+H21+H22+H23+H24</f>
        <v>4298373</v>
      </c>
      <c r="I27" s="489">
        <f>I8+I9+I13+I18+I21+I22+I23+I24</f>
        <v>7115</v>
      </c>
      <c r="J27" s="488">
        <f>J8+J9+J13+J18+J21+J22+J23+J24</f>
        <v>4330427</v>
      </c>
    </row>
    <row r="28" spans="1:6" ht="12.75" customHeight="1" thickTop="1">
      <c r="A28" s="490"/>
      <c r="B28" s="491"/>
      <c r="C28" s="491"/>
      <c r="D28" s="491"/>
      <c r="E28" s="491"/>
      <c r="F28" s="492"/>
    </row>
    <row r="30" ht="13.5" thickBot="1"/>
    <row r="31" spans="1:10" ht="13.5" customHeight="1" thickTop="1">
      <c r="A31" s="836" t="s">
        <v>554</v>
      </c>
      <c r="B31" s="838" t="s">
        <v>555</v>
      </c>
      <c r="C31" s="838"/>
      <c r="D31" s="838"/>
      <c r="E31" s="838"/>
      <c r="F31" s="840" t="s">
        <v>577</v>
      </c>
      <c r="G31" s="840" t="s">
        <v>557</v>
      </c>
      <c r="H31" s="842" t="s">
        <v>558</v>
      </c>
      <c r="I31" s="877" t="s">
        <v>557</v>
      </c>
      <c r="J31" s="842" t="s">
        <v>558</v>
      </c>
    </row>
    <row r="32" spans="1:10" ht="21" customHeight="1">
      <c r="A32" s="837"/>
      <c r="B32" s="839"/>
      <c r="C32" s="839"/>
      <c r="D32" s="839"/>
      <c r="E32" s="839"/>
      <c r="F32" s="841"/>
      <c r="G32" s="841"/>
      <c r="H32" s="843"/>
      <c r="I32" s="878"/>
      <c r="J32" s="843"/>
    </row>
    <row r="33" spans="1:10" ht="12.75">
      <c r="A33" s="461" t="s">
        <v>124</v>
      </c>
      <c r="B33" s="848" t="s">
        <v>578</v>
      </c>
      <c r="C33" s="879"/>
      <c r="D33" s="879"/>
      <c r="E33" s="879"/>
      <c r="F33" s="493">
        <f>SUM(F34:F40)</f>
        <v>3482017</v>
      </c>
      <c r="G33" s="493">
        <f>SUM(G34:G40)</f>
        <v>212106</v>
      </c>
      <c r="H33" s="494">
        <f aca="true" t="shared" si="1" ref="H33:H44">SUM(F33:G33)</f>
        <v>3694123</v>
      </c>
      <c r="I33" s="495">
        <f>SUM(I34:I40)</f>
        <v>19127</v>
      </c>
      <c r="J33" s="494">
        <f>SUM(J34:J40)</f>
        <v>3888290</v>
      </c>
    </row>
    <row r="34" spans="1:10" ht="12.75">
      <c r="A34" s="496" t="s">
        <v>6</v>
      </c>
      <c r="B34" s="876" t="s">
        <v>190</v>
      </c>
      <c r="C34" s="880"/>
      <c r="D34" s="880"/>
      <c r="E34" s="880"/>
      <c r="F34" s="470">
        <v>1428235</v>
      </c>
      <c r="G34" s="497">
        <v>33528</v>
      </c>
      <c r="H34" s="498">
        <f t="shared" si="1"/>
        <v>1461763</v>
      </c>
      <c r="I34" s="499">
        <v>4715</v>
      </c>
      <c r="J34" s="498">
        <v>1479189</v>
      </c>
    </row>
    <row r="35" spans="1:10" ht="12.75">
      <c r="A35" s="496" t="s">
        <v>16</v>
      </c>
      <c r="B35" s="876" t="s">
        <v>217</v>
      </c>
      <c r="C35" s="880"/>
      <c r="D35" s="880"/>
      <c r="E35" s="880"/>
      <c r="F35" s="470">
        <v>455907</v>
      </c>
      <c r="G35" s="497">
        <v>7861</v>
      </c>
      <c r="H35" s="498">
        <f t="shared" si="1"/>
        <v>463768</v>
      </c>
      <c r="I35" s="499">
        <v>1370</v>
      </c>
      <c r="J35" s="498">
        <v>469186</v>
      </c>
    </row>
    <row r="36" spans="1:10" ht="12.75">
      <c r="A36" s="500" t="s">
        <v>61</v>
      </c>
      <c r="B36" s="876" t="s">
        <v>172</v>
      </c>
      <c r="C36" s="880"/>
      <c r="D36" s="880"/>
      <c r="E36" s="880"/>
      <c r="F36" s="470">
        <v>1291315</v>
      </c>
      <c r="G36" s="497">
        <v>128348</v>
      </c>
      <c r="H36" s="498">
        <f t="shared" si="1"/>
        <v>1419663</v>
      </c>
      <c r="I36" s="499">
        <v>12764</v>
      </c>
      <c r="J36" s="498">
        <v>1462540</v>
      </c>
    </row>
    <row r="37" spans="1:10" ht="12.75">
      <c r="A37" s="500" t="s">
        <v>93</v>
      </c>
      <c r="B37" s="876" t="s">
        <v>579</v>
      </c>
      <c r="C37" s="880"/>
      <c r="D37" s="880"/>
      <c r="E37" s="880"/>
      <c r="F37" s="470">
        <v>4041</v>
      </c>
      <c r="G37" s="497">
        <v>77</v>
      </c>
      <c r="H37" s="498">
        <f t="shared" si="1"/>
        <v>4118</v>
      </c>
      <c r="I37" s="499"/>
      <c r="J37" s="498">
        <v>6756</v>
      </c>
    </row>
    <row r="38" spans="1:10" ht="12.75" customHeight="1">
      <c r="A38" s="477" t="s">
        <v>95</v>
      </c>
      <c r="B38" s="882" t="s">
        <v>580</v>
      </c>
      <c r="C38" s="883"/>
      <c r="D38" s="883"/>
      <c r="E38" s="883"/>
      <c r="F38" s="501">
        <v>143206</v>
      </c>
      <c r="G38" s="497"/>
      <c r="H38" s="498">
        <f t="shared" si="1"/>
        <v>143206</v>
      </c>
      <c r="I38" s="499">
        <v>-249</v>
      </c>
      <c r="J38" s="498">
        <v>160645</v>
      </c>
    </row>
    <row r="39" spans="1:10" ht="12.75" customHeight="1">
      <c r="A39" s="477" t="s">
        <v>97</v>
      </c>
      <c r="B39" s="884" t="s">
        <v>386</v>
      </c>
      <c r="C39" s="875"/>
      <c r="D39" s="875"/>
      <c r="E39" s="876"/>
      <c r="F39" s="501"/>
      <c r="G39" s="497">
        <v>41052</v>
      </c>
      <c r="H39" s="498">
        <f t="shared" si="1"/>
        <v>41052</v>
      </c>
      <c r="I39" s="499"/>
      <c r="J39" s="498">
        <v>128109</v>
      </c>
    </row>
    <row r="40" spans="1:10" ht="12.75">
      <c r="A40" s="496" t="s">
        <v>99</v>
      </c>
      <c r="B40" s="875" t="s">
        <v>302</v>
      </c>
      <c r="C40" s="875"/>
      <c r="D40" s="875"/>
      <c r="E40" s="876"/>
      <c r="F40" s="470">
        <v>159313</v>
      </c>
      <c r="G40" s="497">
        <v>1240</v>
      </c>
      <c r="H40" s="498">
        <f t="shared" si="1"/>
        <v>160553</v>
      </c>
      <c r="I40" s="499">
        <v>527</v>
      </c>
      <c r="J40" s="498">
        <v>181865</v>
      </c>
    </row>
    <row r="41" spans="1:10" ht="12.75">
      <c r="A41" s="502" t="s">
        <v>104</v>
      </c>
      <c r="B41" s="860" t="s">
        <v>267</v>
      </c>
      <c r="C41" s="847"/>
      <c r="D41" s="847"/>
      <c r="E41" s="848"/>
      <c r="F41" s="464">
        <v>6800</v>
      </c>
      <c r="G41" s="497"/>
      <c r="H41" s="494">
        <f t="shared" si="1"/>
        <v>6800</v>
      </c>
      <c r="I41" s="495"/>
      <c r="J41" s="494">
        <v>6800</v>
      </c>
    </row>
    <row r="42" spans="1:10" s="467" customFormat="1" ht="12.75">
      <c r="A42" s="502" t="s">
        <v>108</v>
      </c>
      <c r="B42" s="860" t="s">
        <v>581</v>
      </c>
      <c r="C42" s="867"/>
      <c r="D42" s="867"/>
      <c r="E42" s="868"/>
      <c r="F42" s="464">
        <v>143396</v>
      </c>
      <c r="G42" s="493"/>
      <c r="H42" s="494">
        <f t="shared" si="1"/>
        <v>143396</v>
      </c>
      <c r="I42" s="495"/>
      <c r="J42" s="494">
        <v>143396</v>
      </c>
    </row>
    <row r="43" spans="1:10" s="467" customFormat="1" ht="12.75">
      <c r="A43" s="502" t="s">
        <v>112</v>
      </c>
      <c r="B43" s="848" t="s">
        <v>582</v>
      </c>
      <c r="C43" s="879"/>
      <c r="D43" s="879"/>
      <c r="E43" s="879"/>
      <c r="F43" s="464">
        <v>351814</v>
      </c>
      <c r="G43" s="493">
        <v>-10920</v>
      </c>
      <c r="H43" s="494">
        <f t="shared" si="1"/>
        <v>340894</v>
      </c>
      <c r="I43" s="495">
        <v>1693</v>
      </c>
      <c r="J43" s="494">
        <v>11633</v>
      </c>
    </row>
    <row r="44" spans="1:10" s="467" customFormat="1" ht="12.75">
      <c r="A44" s="502" t="s">
        <v>116</v>
      </c>
      <c r="B44" s="860" t="s">
        <v>384</v>
      </c>
      <c r="C44" s="847"/>
      <c r="D44" s="847"/>
      <c r="E44" s="848"/>
      <c r="F44" s="464">
        <v>30000</v>
      </c>
      <c r="G44" s="493">
        <v>23848</v>
      </c>
      <c r="H44" s="494">
        <f t="shared" si="1"/>
        <v>53848</v>
      </c>
      <c r="I44" s="495">
        <v>-15304</v>
      </c>
      <c r="J44" s="494">
        <v>101204</v>
      </c>
    </row>
    <row r="45" spans="1:10" ht="13.5" thickBot="1">
      <c r="A45" s="503"/>
      <c r="B45" s="874" t="s">
        <v>583</v>
      </c>
      <c r="C45" s="881"/>
      <c r="D45" s="881"/>
      <c r="E45" s="881"/>
      <c r="F45" s="486">
        <f>SUM(F33,F41:F44)</f>
        <v>4014027</v>
      </c>
      <c r="G45" s="486">
        <f>SUM(G33,G41:G44)</f>
        <v>225034</v>
      </c>
      <c r="H45" s="504">
        <f>SUM(H33,H41:H44)</f>
        <v>4239061</v>
      </c>
      <c r="I45" s="505">
        <f>SUM(I33,I41:I44)</f>
        <v>5516</v>
      </c>
      <c r="J45" s="504">
        <f>SUM(J33,J41:J44)</f>
        <v>4151323</v>
      </c>
    </row>
    <row r="46" ht="13.5" thickTop="1"/>
    <row r="78" spans="1:7" ht="12.75">
      <c r="A78" s="506"/>
      <c r="B78" s="506"/>
      <c r="C78" s="506"/>
      <c r="D78" s="506"/>
      <c r="E78" s="506"/>
      <c r="F78" s="506"/>
      <c r="G78" s="507"/>
    </row>
  </sheetData>
  <sheetProtection/>
  <mergeCells count="50">
    <mergeCell ref="B41:E41"/>
    <mergeCell ref="B42:E42"/>
    <mergeCell ref="B43:E43"/>
    <mergeCell ref="B44:E44"/>
    <mergeCell ref="B45:E45"/>
    <mergeCell ref="B35:E35"/>
    <mergeCell ref="B36:E36"/>
    <mergeCell ref="B37:E37"/>
    <mergeCell ref="B38:E38"/>
    <mergeCell ref="B39:E39"/>
    <mergeCell ref="B40:E40"/>
    <mergeCell ref="G31:G32"/>
    <mergeCell ref="H31:H32"/>
    <mergeCell ref="I31:I32"/>
    <mergeCell ref="J31:J32"/>
    <mergeCell ref="B33:E33"/>
    <mergeCell ref="B34:E34"/>
    <mergeCell ref="B25:E25"/>
    <mergeCell ref="B26:E26"/>
    <mergeCell ref="B27:E27"/>
    <mergeCell ref="A31:A32"/>
    <mergeCell ref="B31:E32"/>
    <mergeCell ref="F31:F32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A7:E7"/>
    <mergeCell ref="B8:E8"/>
    <mergeCell ref="B9:E9"/>
    <mergeCell ref="B10:E10"/>
    <mergeCell ref="B11:E11"/>
    <mergeCell ref="B12:E12"/>
    <mergeCell ref="A1:F1"/>
    <mergeCell ref="A2:J2"/>
    <mergeCell ref="A5:A6"/>
    <mergeCell ref="B5:E6"/>
    <mergeCell ref="F5:F6"/>
    <mergeCell ref="G5:G6"/>
    <mergeCell ref="H5:H6"/>
    <mergeCell ref="I5:I6"/>
    <mergeCell ref="J5:J6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&amp;C&amp;"Arial,Félkövér"6. sz. melléklet
a 34/2008. (XI.28.) Ök. rendelethez
&amp;R6. sz. melléklet</oddHeader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workbookViewId="0" topLeftCell="A1">
      <selection activeCell="J29" sqref="J29"/>
    </sheetView>
  </sheetViews>
  <sheetFormatPr defaultColWidth="9.140625" defaultRowHeight="15"/>
  <cols>
    <col min="1" max="1" width="4.28125" style="455" customWidth="1"/>
    <col min="2" max="2" width="9.00390625" style="455" customWidth="1"/>
    <col min="3" max="3" width="9.140625" style="455" customWidth="1"/>
    <col min="4" max="4" width="12.8515625" style="455" customWidth="1"/>
    <col min="5" max="5" width="14.140625" style="455" customWidth="1"/>
    <col min="6" max="6" width="12.7109375" style="455" customWidth="1"/>
    <col min="7" max="9" width="12.7109375" style="455" hidden="1" customWidth="1"/>
    <col min="10" max="10" width="12.7109375" style="455" customWidth="1"/>
    <col min="11" max="16384" width="9.140625" style="455" customWidth="1"/>
  </cols>
  <sheetData>
    <row r="1" spans="1:7" ht="12.75" customHeight="1">
      <c r="A1" s="885"/>
      <c r="B1" s="885"/>
      <c r="C1" s="885"/>
      <c r="D1" s="885"/>
      <c r="E1" s="885"/>
      <c r="F1" s="885"/>
      <c r="G1" s="454"/>
    </row>
    <row r="2" spans="1:10" ht="16.5" customHeight="1">
      <c r="A2" s="885" t="s">
        <v>584</v>
      </c>
      <c r="B2" s="885"/>
      <c r="C2" s="885"/>
      <c r="D2" s="885"/>
      <c r="E2" s="885"/>
      <c r="F2" s="885"/>
      <c r="G2" s="885"/>
      <c r="H2" s="885"/>
      <c r="I2" s="885"/>
      <c r="J2" s="885"/>
    </row>
    <row r="3" spans="1:6" ht="12.75">
      <c r="A3" s="484"/>
      <c r="B3" s="484"/>
      <c r="C3" s="484"/>
      <c r="D3" s="484"/>
      <c r="E3" s="484"/>
      <c r="F3" s="484"/>
    </row>
    <row r="4" spans="1:6" ht="12.75">
      <c r="A4" s="484"/>
      <c r="B4" s="484"/>
      <c r="C4" s="484"/>
      <c r="D4" s="484"/>
      <c r="E4" s="484"/>
      <c r="F4" s="484"/>
    </row>
    <row r="5" spans="1:6" ht="12.75">
      <c r="A5" s="484"/>
      <c r="B5" s="484"/>
      <c r="C5" s="484"/>
      <c r="D5" s="484"/>
      <c r="E5" s="484"/>
      <c r="F5" s="484"/>
    </row>
    <row r="6" spans="1:10" ht="13.5" thickBot="1">
      <c r="A6" s="484"/>
      <c r="B6" s="484"/>
      <c r="C6" s="484"/>
      <c r="D6" s="484"/>
      <c r="E6" s="484"/>
      <c r="F6" s="508"/>
      <c r="H6" s="508"/>
      <c r="J6" s="508"/>
    </row>
    <row r="7" spans="1:10" ht="16.5" customHeight="1" thickTop="1">
      <c r="A7" s="836" t="s">
        <v>554</v>
      </c>
      <c r="B7" s="838" t="s">
        <v>555</v>
      </c>
      <c r="C7" s="838"/>
      <c r="D7" s="838"/>
      <c r="E7" s="838"/>
      <c r="F7" s="840" t="s">
        <v>585</v>
      </c>
      <c r="G7" s="840" t="s">
        <v>557</v>
      </c>
      <c r="H7" s="842" t="s">
        <v>586</v>
      </c>
      <c r="I7" s="877" t="s">
        <v>557</v>
      </c>
      <c r="J7" s="842" t="s">
        <v>586</v>
      </c>
    </row>
    <row r="8" spans="1:10" ht="15.75" customHeight="1">
      <c r="A8" s="837"/>
      <c r="B8" s="839"/>
      <c r="C8" s="839"/>
      <c r="D8" s="839"/>
      <c r="E8" s="839"/>
      <c r="F8" s="841"/>
      <c r="G8" s="841"/>
      <c r="H8" s="843"/>
      <c r="I8" s="878"/>
      <c r="J8" s="843"/>
    </row>
    <row r="9" spans="1:10" ht="12.75">
      <c r="A9" s="509" t="s">
        <v>74</v>
      </c>
      <c r="B9" s="879" t="s">
        <v>75</v>
      </c>
      <c r="C9" s="879"/>
      <c r="D9" s="879"/>
      <c r="E9" s="879"/>
      <c r="F9" s="510">
        <f>SUM(F10:F12)</f>
        <v>8720</v>
      </c>
      <c r="G9" s="510">
        <f>SUM(G10:G12)</f>
        <v>0</v>
      </c>
      <c r="H9" s="510">
        <f>SUM(H10:H12)</f>
        <v>8720</v>
      </c>
      <c r="I9" s="510">
        <f>SUM(I10:I12)</f>
        <v>0</v>
      </c>
      <c r="J9" s="511">
        <f>SUM(J10:J12)</f>
        <v>26248</v>
      </c>
    </row>
    <row r="10" spans="1:10" ht="12.75">
      <c r="A10" s="512" t="s">
        <v>6</v>
      </c>
      <c r="B10" s="880" t="s">
        <v>77</v>
      </c>
      <c r="C10" s="880"/>
      <c r="D10" s="880"/>
      <c r="E10" s="880"/>
      <c r="F10" s="513">
        <v>5000</v>
      </c>
      <c r="G10" s="514"/>
      <c r="H10" s="515">
        <f aca="true" t="shared" si="0" ref="H10:H17">SUM(F10:G10)</f>
        <v>5000</v>
      </c>
      <c r="I10" s="516"/>
      <c r="J10" s="515">
        <v>19965</v>
      </c>
    </row>
    <row r="11" spans="1:10" ht="12.75">
      <c r="A11" s="512" t="s">
        <v>16</v>
      </c>
      <c r="B11" s="880" t="s">
        <v>81</v>
      </c>
      <c r="C11" s="880"/>
      <c r="D11" s="880"/>
      <c r="E11" s="880"/>
      <c r="F11" s="513">
        <v>2570</v>
      </c>
      <c r="G11" s="517"/>
      <c r="H11" s="515">
        <f t="shared" si="0"/>
        <v>2570</v>
      </c>
      <c r="I11" s="516"/>
      <c r="J11" s="515">
        <v>2570</v>
      </c>
    </row>
    <row r="12" spans="1:10" ht="12.75">
      <c r="A12" s="512" t="s">
        <v>61</v>
      </c>
      <c r="B12" s="880" t="s">
        <v>85</v>
      </c>
      <c r="C12" s="880"/>
      <c r="D12" s="880"/>
      <c r="E12" s="880"/>
      <c r="F12" s="518">
        <v>1150</v>
      </c>
      <c r="G12" s="519"/>
      <c r="H12" s="515">
        <f t="shared" si="0"/>
        <v>1150</v>
      </c>
      <c r="I12" s="516"/>
      <c r="J12" s="515">
        <v>3713</v>
      </c>
    </row>
    <row r="13" spans="1:10" ht="12.75">
      <c r="A13" s="461" t="s">
        <v>88</v>
      </c>
      <c r="B13" s="879" t="s">
        <v>102</v>
      </c>
      <c r="C13" s="879"/>
      <c r="D13" s="879"/>
      <c r="E13" s="879"/>
      <c r="F13" s="520">
        <v>93940</v>
      </c>
      <c r="G13" s="521"/>
      <c r="H13" s="522">
        <f t="shared" si="0"/>
        <v>93940</v>
      </c>
      <c r="I13" s="523"/>
      <c r="J13" s="522">
        <v>131253</v>
      </c>
    </row>
    <row r="14" spans="1:10" s="467" customFormat="1" ht="25.5" customHeight="1">
      <c r="A14" s="461" t="s">
        <v>104</v>
      </c>
      <c r="B14" s="886" t="s">
        <v>587</v>
      </c>
      <c r="C14" s="887"/>
      <c r="D14" s="887"/>
      <c r="E14" s="888"/>
      <c r="F14" s="520">
        <v>2467</v>
      </c>
      <c r="G14" s="524"/>
      <c r="H14" s="522">
        <f t="shared" si="0"/>
        <v>2467</v>
      </c>
      <c r="I14" s="523"/>
      <c r="J14" s="522">
        <v>2467</v>
      </c>
    </row>
    <row r="15" spans="1:10" s="467" customFormat="1" ht="24.75" customHeight="1">
      <c r="A15" s="461" t="s">
        <v>108</v>
      </c>
      <c r="B15" s="886" t="s">
        <v>109</v>
      </c>
      <c r="C15" s="887"/>
      <c r="D15" s="887"/>
      <c r="E15" s="888"/>
      <c r="F15" s="520">
        <v>1000000</v>
      </c>
      <c r="G15" s="524"/>
      <c r="H15" s="522">
        <f t="shared" si="0"/>
        <v>1000000</v>
      </c>
      <c r="I15" s="523"/>
      <c r="J15" s="522">
        <v>1000000</v>
      </c>
    </row>
    <row r="16" spans="1:10" s="467" customFormat="1" ht="12.75">
      <c r="A16" s="461" t="s">
        <v>588</v>
      </c>
      <c r="B16" s="879" t="s">
        <v>589</v>
      </c>
      <c r="C16" s="879"/>
      <c r="D16" s="879"/>
      <c r="E16" s="879"/>
      <c r="F16" s="520">
        <v>82968</v>
      </c>
      <c r="G16" s="524"/>
      <c r="H16" s="522">
        <f t="shared" si="0"/>
        <v>82968</v>
      </c>
      <c r="I16" s="523"/>
      <c r="J16" s="522">
        <v>82968</v>
      </c>
    </row>
    <row r="17" spans="1:10" s="467" customFormat="1" ht="12.75">
      <c r="A17" s="525" t="s">
        <v>116</v>
      </c>
      <c r="B17" s="889" t="s">
        <v>590</v>
      </c>
      <c r="C17" s="889"/>
      <c r="D17" s="889"/>
      <c r="E17" s="889"/>
      <c r="F17" s="526">
        <v>230845</v>
      </c>
      <c r="G17" s="524">
        <v>42810</v>
      </c>
      <c r="H17" s="522">
        <f t="shared" si="0"/>
        <v>273655</v>
      </c>
      <c r="I17" s="523"/>
      <c r="J17" s="522">
        <v>230845</v>
      </c>
    </row>
    <row r="18" spans="1:10" ht="13.5" thickBot="1">
      <c r="A18" s="527"/>
      <c r="B18" s="890" t="s">
        <v>576</v>
      </c>
      <c r="C18" s="891"/>
      <c r="D18" s="891"/>
      <c r="E18" s="892"/>
      <c r="F18" s="528">
        <f>F9+SUM(F13:F17)</f>
        <v>1418940</v>
      </c>
      <c r="G18" s="528">
        <f>G9+SUM(G13:G17)</f>
        <v>42810</v>
      </c>
      <c r="H18" s="529">
        <f>H9+SUM(H13:H17)</f>
        <v>1461750</v>
      </c>
      <c r="I18" s="530"/>
      <c r="J18" s="529">
        <f>J9+SUM(J13:J17)</f>
        <v>1473781</v>
      </c>
    </row>
    <row r="19" ht="13.5" thickTop="1"/>
    <row r="20" ht="13.5" thickBot="1"/>
    <row r="21" spans="1:10" ht="18.75" customHeight="1" thickTop="1">
      <c r="A21" s="531" t="s">
        <v>124</v>
      </c>
      <c r="B21" s="893" t="s">
        <v>591</v>
      </c>
      <c r="C21" s="893"/>
      <c r="D21" s="893"/>
      <c r="E21" s="893"/>
      <c r="F21" s="532">
        <f>SUM(F22:F25)</f>
        <v>546481</v>
      </c>
      <c r="G21" s="533">
        <f>SUM(G22:G25)</f>
        <v>42962</v>
      </c>
      <c r="H21" s="534">
        <f aca="true" t="shared" si="1" ref="H21:H28">SUM(F21:G21)</f>
        <v>589443</v>
      </c>
      <c r="I21" s="535">
        <f>SUM(I22:I25)</f>
        <v>16844</v>
      </c>
      <c r="J21" s="534">
        <f>SUM(J22:J25)</f>
        <v>877250</v>
      </c>
    </row>
    <row r="22" spans="1:10" ht="12.75">
      <c r="A22" s="536" t="s">
        <v>76</v>
      </c>
      <c r="B22" s="894" t="s">
        <v>592</v>
      </c>
      <c r="C22" s="894"/>
      <c r="D22" s="894"/>
      <c r="E22" s="894"/>
      <c r="F22" s="513">
        <v>375606</v>
      </c>
      <c r="G22" s="514">
        <v>71</v>
      </c>
      <c r="H22" s="537">
        <f t="shared" si="1"/>
        <v>375677</v>
      </c>
      <c r="I22" s="538">
        <v>15404</v>
      </c>
      <c r="J22" s="537">
        <v>513859</v>
      </c>
    </row>
    <row r="23" spans="1:10" ht="12.75">
      <c r="A23" s="536" t="s">
        <v>16</v>
      </c>
      <c r="B23" s="894" t="s">
        <v>593</v>
      </c>
      <c r="C23" s="894"/>
      <c r="D23" s="894"/>
      <c r="E23" s="894"/>
      <c r="F23" s="513">
        <v>155305</v>
      </c>
      <c r="G23" s="517">
        <v>42739</v>
      </c>
      <c r="H23" s="537">
        <f t="shared" si="1"/>
        <v>198044</v>
      </c>
      <c r="I23" s="538">
        <v>955</v>
      </c>
      <c r="J23" s="537">
        <v>322903</v>
      </c>
    </row>
    <row r="24" spans="1:10" ht="12.75">
      <c r="A24" s="536" t="s">
        <v>61</v>
      </c>
      <c r="B24" s="895" t="s">
        <v>594</v>
      </c>
      <c r="C24" s="896"/>
      <c r="D24" s="896"/>
      <c r="E24" s="897"/>
      <c r="F24" s="513">
        <v>4500</v>
      </c>
      <c r="G24" s="517">
        <v>152</v>
      </c>
      <c r="H24" s="537">
        <f t="shared" si="1"/>
        <v>4652</v>
      </c>
      <c r="I24" s="538">
        <v>485</v>
      </c>
      <c r="J24" s="537">
        <v>16168</v>
      </c>
    </row>
    <row r="25" spans="1:10" ht="12.75">
      <c r="A25" s="539" t="s">
        <v>93</v>
      </c>
      <c r="B25" s="475" t="s">
        <v>595</v>
      </c>
      <c r="C25" s="540"/>
      <c r="D25" s="540"/>
      <c r="E25" s="541"/>
      <c r="F25" s="513">
        <v>11070</v>
      </c>
      <c r="G25" s="519"/>
      <c r="H25" s="537">
        <f t="shared" si="1"/>
        <v>11070</v>
      </c>
      <c r="I25" s="538"/>
      <c r="J25" s="537">
        <v>24320</v>
      </c>
    </row>
    <row r="26" spans="1:10" ht="12.75">
      <c r="A26" s="461" t="s">
        <v>54</v>
      </c>
      <c r="B26" s="476" t="s">
        <v>596</v>
      </c>
      <c r="C26" s="462"/>
      <c r="D26" s="462"/>
      <c r="E26" s="463"/>
      <c r="F26" s="542">
        <v>30000</v>
      </c>
      <c r="G26" s="543"/>
      <c r="H26" s="522">
        <f t="shared" si="1"/>
        <v>30000</v>
      </c>
      <c r="I26" s="523"/>
      <c r="J26" s="522">
        <v>30000</v>
      </c>
    </row>
    <row r="27" spans="1:10" s="467" customFormat="1" ht="12.75">
      <c r="A27" s="461" t="s">
        <v>74</v>
      </c>
      <c r="B27" s="860" t="s">
        <v>597</v>
      </c>
      <c r="C27" s="847"/>
      <c r="D27" s="847"/>
      <c r="E27" s="848"/>
      <c r="F27" s="542"/>
      <c r="G27" s="544"/>
      <c r="H27" s="522">
        <f t="shared" si="1"/>
        <v>0</v>
      </c>
      <c r="I27" s="523"/>
      <c r="J27" s="522">
        <f>SUM(H27:I27)</f>
        <v>0</v>
      </c>
    </row>
    <row r="28" spans="1:10" s="467" customFormat="1" ht="12.75">
      <c r="A28" s="461" t="s">
        <v>104</v>
      </c>
      <c r="B28" s="860" t="s">
        <v>598</v>
      </c>
      <c r="C28" s="847"/>
      <c r="D28" s="847"/>
      <c r="E28" s="848"/>
      <c r="F28" s="542">
        <v>898619</v>
      </c>
      <c r="G28" s="544">
        <v>3000</v>
      </c>
      <c r="H28" s="522">
        <f t="shared" si="1"/>
        <v>901619</v>
      </c>
      <c r="I28" s="523">
        <v>-15245</v>
      </c>
      <c r="J28" s="522">
        <v>745635</v>
      </c>
    </row>
    <row r="29" spans="1:10" ht="13.5" thickBot="1">
      <c r="A29" s="527"/>
      <c r="B29" s="881" t="s">
        <v>583</v>
      </c>
      <c r="C29" s="881"/>
      <c r="D29" s="881"/>
      <c r="E29" s="881"/>
      <c r="F29" s="545">
        <f>F21+SUM(F26:F28)</f>
        <v>1475100</v>
      </c>
      <c r="G29" s="545">
        <f>G21+SUM(G26:G28)</f>
        <v>45962</v>
      </c>
      <c r="H29" s="529">
        <f>H21+SUM(H26:H28)</f>
        <v>1521062</v>
      </c>
      <c r="I29" s="530">
        <f>SUM(I21,I26:I28)</f>
        <v>1599</v>
      </c>
      <c r="J29" s="529">
        <f>J21+SUM(J26:J28)</f>
        <v>1652885</v>
      </c>
    </row>
    <row r="30" ht="13.5" thickTop="1"/>
    <row r="48" spans="1:6" ht="12.75">
      <c r="A48" s="898"/>
      <c r="B48" s="898"/>
      <c r="C48" s="898"/>
      <c r="D48" s="898"/>
      <c r="E48" s="898"/>
      <c r="F48" s="898"/>
    </row>
  </sheetData>
  <sheetProtection/>
  <mergeCells count="27">
    <mergeCell ref="B23:E23"/>
    <mergeCell ref="B24:E24"/>
    <mergeCell ref="B27:E27"/>
    <mergeCell ref="B28:E28"/>
    <mergeCell ref="B29:E29"/>
    <mergeCell ref="A48:F48"/>
    <mergeCell ref="B15:E15"/>
    <mergeCell ref="B16:E16"/>
    <mergeCell ref="B17:E17"/>
    <mergeCell ref="B18:E18"/>
    <mergeCell ref="B21:E21"/>
    <mergeCell ref="B22:E22"/>
    <mergeCell ref="B9:E9"/>
    <mergeCell ref="B10:E10"/>
    <mergeCell ref="B11:E11"/>
    <mergeCell ref="B12:E12"/>
    <mergeCell ref="B13:E13"/>
    <mergeCell ref="B14:E14"/>
    <mergeCell ref="A1:F1"/>
    <mergeCell ref="A2:J2"/>
    <mergeCell ref="A7:A8"/>
    <mergeCell ref="B7:E8"/>
    <mergeCell ref="F7:F8"/>
    <mergeCell ref="G7:G8"/>
    <mergeCell ref="H7:H8"/>
    <mergeCell ref="I7:I8"/>
    <mergeCell ref="J7:J8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&amp;C&amp;"Arial,Félkövér"7. sz. melléklet
a 34/2008. (XI.28.) Ök. rendelethez
&amp;R7. sz. melléklet</oddHeader>
    <oddFooter>&amp;L&amp;D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0"/>
  <sheetViews>
    <sheetView view="pageBreakPreview" zoomScaleSheetLayoutView="100" zoomScalePageLayoutView="0" workbookViewId="0" topLeftCell="A1">
      <selection activeCell="I13" sqref="I13:J13"/>
    </sheetView>
  </sheetViews>
  <sheetFormatPr defaultColWidth="9.140625" defaultRowHeight="15"/>
  <cols>
    <col min="1" max="1" width="4.140625" style="455" customWidth="1"/>
    <col min="2" max="6" width="9.140625" style="455" customWidth="1"/>
    <col min="7" max="7" width="10.140625" style="455" customWidth="1"/>
    <col min="8" max="8" width="9.57421875" style="455" bestFit="1" customWidth="1"/>
    <col min="9" max="9" width="12.7109375" style="455" customWidth="1"/>
    <col min="10" max="10" width="9.57421875" style="455" bestFit="1" customWidth="1"/>
    <col min="11" max="16384" width="9.140625" style="455" customWidth="1"/>
  </cols>
  <sheetData>
    <row r="1" spans="9:10" ht="12.75">
      <c r="I1" s="899" t="s">
        <v>167</v>
      </c>
      <c r="J1" s="899"/>
    </row>
    <row r="2" spans="1:10" ht="15.75">
      <c r="A2" s="546" t="s">
        <v>599</v>
      </c>
      <c r="B2" s="547"/>
      <c r="C2" s="547"/>
      <c r="D2" s="547"/>
      <c r="E2" s="547"/>
      <c r="F2" s="547"/>
      <c r="G2" s="547"/>
      <c r="H2" s="547"/>
      <c r="I2" s="547"/>
      <c r="J2" s="548"/>
    </row>
    <row r="3" spans="1:10" ht="12.75">
      <c r="A3" s="549"/>
      <c r="B3" s="478" t="s">
        <v>75</v>
      </c>
      <c r="C3" s="478"/>
      <c r="D3" s="478"/>
      <c r="E3" s="478"/>
      <c r="F3" s="478"/>
      <c r="G3" s="478"/>
      <c r="H3" s="478"/>
      <c r="I3" s="900">
        <v>26248</v>
      </c>
      <c r="J3" s="901"/>
    </row>
    <row r="4" spans="1:10" ht="12.75">
      <c r="A4" s="549"/>
      <c r="B4" s="478" t="s">
        <v>600</v>
      </c>
      <c r="C4" s="478"/>
      <c r="D4" s="478"/>
      <c r="E4" s="478"/>
      <c r="F4" s="478"/>
      <c r="G4" s="478"/>
      <c r="H4" s="478"/>
      <c r="I4" s="900">
        <v>131253</v>
      </c>
      <c r="J4" s="901"/>
    </row>
    <row r="5" spans="1:10" ht="12.75">
      <c r="A5" s="549"/>
      <c r="B5" s="478" t="s">
        <v>107</v>
      </c>
      <c r="C5" s="478"/>
      <c r="D5" s="478"/>
      <c r="E5" s="478"/>
      <c r="F5" s="478"/>
      <c r="G5" s="478"/>
      <c r="H5" s="478"/>
      <c r="I5" s="900">
        <v>2467</v>
      </c>
      <c r="J5" s="901"/>
    </row>
    <row r="6" spans="1:10" ht="12.75">
      <c r="A6" s="549"/>
      <c r="B6" s="478" t="s">
        <v>601</v>
      </c>
      <c r="C6" s="478"/>
      <c r="D6" s="478"/>
      <c r="E6" s="478"/>
      <c r="F6" s="478"/>
      <c r="G6" s="478"/>
      <c r="H6" s="478"/>
      <c r="I6" s="900">
        <v>1000000</v>
      </c>
      <c r="J6" s="901"/>
    </row>
    <row r="7" spans="1:10" ht="12.75">
      <c r="A7" s="549"/>
      <c r="B7" s="478" t="s">
        <v>115</v>
      </c>
      <c r="C7" s="478"/>
      <c r="D7" s="478"/>
      <c r="E7" s="478"/>
      <c r="F7" s="478"/>
      <c r="G7" s="478"/>
      <c r="H7" s="478"/>
      <c r="I7" s="900">
        <v>82968</v>
      </c>
      <c r="J7" s="901"/>
    </row>
    <row r="8" spans="1:10" ht="12.75">
      <c r="A8" s="549"/>
      <c r="B8" s="478" t="s">
        <v>602</v>
      </c>
      <c r="C8" s="478"/>
      <c r="D8" s="478"/>
      <c r="E8" s="478"/>
      <c r="F8" s="478"/>
      <c r="G8" s="478"/>
      <c r="H8" s="478"/>
      <c r="I8" s="900">
        <v>273440</v>
      </c>
      <c r="J8" s="901"/>
    </row>
    <row r="9" spans="1:10" ht="12.75">
      <c r="A9" s="549"/>
      <c r="B9" s="478" t="s">
        <v>603</v>
      </c>
      <c r="C9" s="478"/>
      <c r="D9" s="478"/>
      <c r="E9" s="478"/>
      <c r="F9" s="478"/>
      <c r="G9" s="478"/>
      <c r="H9" s="478"/>
      <c r="I9" s="900">
        <v>215</v>
      </c>
      <c r="J9" s="901"/>
    </row>
    <row r="10" spans="1:10" ht="12.75">
      <c r="A10" s="549"/>
      <c r="B10" s="478" t="s">
        <v>604</v>
      </c>
      <c r="C10" s="478"/>
      <c r="D10" s="478"/>
      <c r="E10" s="478"/>
      <c r="F10" s="478"/>
      <c r="G10" s="478"/>
      <c r="H10" s="478"/>
      <c r="I10" s="550"/>
      <c r="J10" s="551">
        <v>443</v>
      </c>
    </row>
    <row r="11" spans="1:10" ht="15.75">
      <c r="A11" s="546" t="s">
        <v>605</v>
      </c>
      <c r="B11" s="547"/>
      <c r="C11" s="547"/>
      <c r="D11" s="547"/>
      <c r="E11" s="547"/>
      <c r="F11" s="547"/>
      <c r="G11" s="547"/>
      <c r="H11" s="547"/>
      <c r="I11" s="902">
        <f>SUM(I3:J10)</f>
        <v>1517034</v>
      </c>
      <c r="J11" s="903"/>
    </row>
    <row r="12" spans="9:10" ht="12.75">
      <c r="I12" s="899" t="s">
        <v>167</v>
      </c>
      <c r="J12" s="899"/>
    </row>
    <row r="13" spans="1:10" s="552" customFormat="1" ht="52.5" customHeight="1">
      <c r="A13" s="904" t="s">
        <v>606</v>
      </c>
      <c r="B13" s="905"/>
      <c r="C13" s="905"/>
      <c r="D13" s="905"/>
      <c r="E13" s="905"/>
      <c r="F13" s="906"/>
      <c r="G13" s="907" t="s">
        <v>607</v>
      </c>
      <c r="H13" s="907"/>
      <c r="I13" s="907" t="s">
        <v>608</v>
      </c>
      <c r="J13" s="907"/>
    </row>
    <row r="14" spans="1:10" ht="12.75">
      <c r="A14" s="553"/>
      <c r="B14" s="554"/>
      <c r="C14" s="554"/>
      <c r="D14" s="554"/>
      <c r="E14" s="554"/>
      <c r="F14" s="555"/>
      <c r="G14" s="908" t="s">
        <v>609</v>
      </c>
      <c r="H14" s="908"/>
      <c r="I14" s="908"/>
      <c r="J14" s="908"/>
    </row>
    <row r="15" spans="1:10" s="552" customFormat="1" ht="38.25">
      <c r="A15" s="556"/>
      <c r="B15" s="557"/>
      <c r="C15" s="557"/>
      <c r="D15" s="557"/>
      <c r="E15" s="557"/>
      <c r="F15" s="558"/>
      <c r="G15" s="559" t="s">
        <v>610</v>
      </c>
      <c r="H15" s="559" t="s">
        <v>1</v>
      </c>
      <c r="I15" s="559" t="s">
        <v>611</v>
      </c>
      <c r="J15" s="559" t="s">
        <v>1</v>
      </c>
    </row>
    <row r="16" spans="1:10" s="552" customFormat="1" ht="12.75">
      <c r="A16" s="909" t="s">
        <v>612</v>
      </c>
      <c r="B16" s="910"/>
      <c r="C16" s="910"/>
      <c r="D16" s="910"/>
      <c r="E16" s="910"/>
      <c r="F16" s="911"/>
      <c r="G16" s="560">
        <f>SUM(G17:G23)</f>
        <v>28858</v>
      </c>
      <c r="H16" s="560">
        <f>SUM(H17:H32)</f>
        <v>222393</v>
      </c>
      <c r="I16" s="560">
        <f>SUM(I17:I23)</f>
        <v>40260</v>
      </c>
      <c r="J16" s="560">
        <f>SUM(J17:J32)</f>
        <v>108060</v>
      </c>
    </row>
    <row r="17" spans="1:10" ht="12.75">
      <c r="A17" s="912" t="s">
        <v>177</v>
      </c>
      <c r="B17" s="912"/>
      <c r="C17" s="912"/>
      <c r="D17" s="912"/>
      <c r="E17" s="912"/>
      <c r="F17" s="912"/>
      <c r="G17" s="521">
        <v>130</v>
      </c>
      <c r="H17" s="521"/>
      <c r="I17" s="521"/>
      <c r="J17" s="521"/>
    </row>
    <row r="18" spans="1:10" ht="12.75">
      <c r="A18" s="912" t="s">
        <v>178</v>
      </c>
      <c r="B18" s="912"/>
      <c r="C18" s="912"/>
      <c r="D18" s="912"/>
      <c r="E18" s="912"/>
      <c r="F18" s="912"/>
      <c r="G18" s="521">
        <v>675</v>
      </c>
      <c r="H18" s="521"/>
      <c r="I18" s="521"/>
      <c r="J18" s="521"/>
    </row>
    <row r="19" spans="1:10" ht="12.75">
      <c r="A19" s="912" t="s">
        <v>179</v>
      </c>
      <c r="B19" s="912"/>
      <c r="C19" s="912"/>
      <c r="D19" s="912"/>
      <c r="E19" s="912"/>
      <c r="F19" s="912"/>
      <c r="G19" s="521">
        <v>830</v>
      </c>
      <c r="H19" s="521"/>
      <c r="I19" s="521"/>
      <c r="J19" s="521"/>
    </row>
    <row r="20" spans="1:10" ht="26.25" customHeight="1">
      <c r="A20" s="912" t="s">
        <v>180</v>
      </c>
      <c r="B20" s="912"/>
      <c r="C20" s="912"/>
      <c r="D20" s="912"/>
      <c r="E20" s="912"/>
      <c r="F20" s="912"/>
      <c r="G20" s="521">
        <v>5000</v>
      </c>
      <c r="H20" s="521"/>
      <c r="I20" s="521"/>
      <c r="J20" s="521"/>
    </row>
    <row r="21" spans="1:10" ht="26.25" customHeight="1">
      <c r="A21" s="912" t="s">
        <v>613</v>
      </c>
      <c r="B21" s="912"/>
      <c r="C21" s="912"/>
      <c r="D21" s="912"/>
      <c r="E21" s="912"/>
      <c r="F21" s="912"/>
      <c r="G21" s="521">
        <v>10908</v>
      </c>
      <c r="H21" s="521"/>
      <c r="I21" s="521"/>
      <c r="J21" s="521"/>
    </row>
    <row r="22" spans="1:10" ht="12.75">
      <c r="A22" s="912" t="s">
        <v>614</v>
      </c>
      <c r="B22" s="912"/>
      <c r="C22" s="912"/>
      <c r="D22" s="912"/>
      <c r="E22" s="912"/>
      <c r="F22" s="912"/>
      <c r="G22" s="521">
        <v>11315</v>
      </c>
      <c r="H22" s="521"/>
      <c r="I22" s="521"/>
      <c r="J22" s="521"/>
    </row>
    <row r="23" spans="1:10" ht="12.75">
      <c r="A23" s="912" t="s">
        <v>103</v>
      </c>
      <c r="B23" s="912"/>
      <c r="C23" s="912"/>
      <c r="D23" s="912"/>
      <c r="E23" s="912"/>
      <c r="F23" s="912"/>
      <c r="G23" s="521"/>
      <c r="H23" s="521">
        <v>94170</v>
      </c>
      <c r="I23" s="521">
        <v>40260</v>
      </c>
      <c r="J23" s="521">
        <v>29371</v>
      </c>
    </row>
    <row r="24" spans="1:10" ht="12.75">
      <c r="A24" s="913" t="s">
        <v>182</v>
      </c>
      <c r="B24" s="914"/>
      <c r="C24" s="914"/>
      <c r="D24" s="914"/>
      <c r="E24" s="914"/>
      <c r="F24" s="915"/>
      <c r="G24" s="521"/>
      <c r="H24" s="521">
        <v>55050</v>
      </c>
      <c r="I24" s="521"/>
      <c r="J24" s="521"/>
    </row>
    <row r="25" spans="1:10" ht="12.75">
      <c r="A25" s="913" t="s">
        <v>185</v>
      </c>
      <c r="B25" s="914"/>
      <c r="C25" s="914"/>
      <c r="D25" s="914"/>
      <c r="E25" s="914"/>
      <c r="F25" s="915"/>
      <c r="G25" s="521"/>
      <c r="H25" s="521">
        <v>33300</v>
      </c>
      <c r="I25" s="521"/>
      <c r="J25" s="521">
        <v>30000</v>
      </c>
    </row>
    <row r="26" spans="1:10" ht="12.75">
      <c r="A26" s="916" t="s">
        <v>615</v>
      </c>
      <c r="B26" s="914"/>
      <c r="C26" s="914"/>
      <c r="D26" s="914"/>
      <c r="E26" s="914"/>
      <c r="F26" s="915"/>
      <c r="G26" s="521"/>
      <c r="H26" s="521">
        <v>485</v>
      </c>
      <c r="I26" s="521"/>
      <c r="J26" s="521"/>
    </row>
    <row r="27" spans="1:10" ht="12.75">
      <c r="A27" s="916" t="s">
        <v>186</v>
      </c>
      <c r="B27" s="917"/>
      <c r="C27" s="917"/>
      <c r="D27" s="917"/>
      <c r="E27" s="917"/>
      <c r="F27" s="918"/>
      <c r="G27" s="521"/>
      <c r="H27" s="521">
        <v>30908</v>
      </c>
      <c r="I27" s="521"/>
      <c r="J27" s="521">
        <v>32035</v>
      </c>
    </row>
    <row r="28" spans="1:10" ht="12.75">
      <c r="A28" s="916" t="s">
        <v>616</v>
      </c>
      <c r="B28" s="917"/>
      <c r="C28" s="917"/>
      <c r="D28" s="917"/>
      <c r="E28" s="917"/>
      <c r="F28" s="918"/>
      <c r="G28" s="521"/>
      <c r="H28" s="521"/>
      <c r="I28" s="521"/>
      <c r="J28" s="521">
        <v>3414</v>
      </c>
    </row>
    <row r="29" spans="1:10" ht="12.75">
      <c r="A29" s="916" t="s">
        <v>617</v>
      </c>
      <c r="B29" s="917"/>
      <c r="C29" s="917"/>
      <c r="D29" s="917"/>
      <c r="E29" s="917"/>
      <c r="F29" s="918"/>
      <c r="G29" s="521"/>
      <c r="H29" s="521">
        <v>1780</v>
      </c>
      <c r="I29" s="521"/>
      <c r="J29" s="521"/>
    </row>
    <row r="30" spans="1:10" ht="12.75">
      <c r="A30" s="916" t="s">
        <v>618</v>
      </c>
      <c r="B30" s="917"/>
      <c r="C30" s="917"/>
      <c r="D30" s="917"/>
      <c r="E30" s="917"/>
      <c r="F30" s="918"/>
      <c r="G30" s="521"/>
      <c r="H30" s="521">
        <v>6700</v>
      </c>
      <c r="I30" s="521"/>
      <c r="J30" s="521"/>
    </row>
    <row r="31" spans="1:10" ht="12.75">
      <c r="A31" s="916" t="s">
        <v>619</v>
      </c>
      <c r="B31" s="914"/>
      <c r="C31" s="914"/>
      <c r="D31" s="914"/>
      <c r="E31" s="914"/>
      <c r="F31" s="915"/>
      <c r="G31" s="521"/>
      <c r="H31" s="521"/>
      <c r="I31" s="521"/>
      <c r="J31" s="521">
        <v>2500</v>
      </c>
    </row>
    <row r="32" spans="1:10" ht="12.75">
      <c r="A32" s="916" t="s">
        <v>620</v>
      </c>
      <c r="B32" s="914"/>
      <c r="C32" s="914"/>
      <c r="D32" s="914"/>
      <c r="E32" s="914"/>
      <c r="F32" s="915"/>
      <c r="G32" s="521"/>
      <c r="H32" s="521"/>
      <c r="I32" s="521"/>
      <c r="J32" s="521">
        <v>10740</v>
      </c>
    </row>
    <row r="33" spans="1:10" ht="12.75">
      <c r="A33" s="909" t="s">
        <v>621</v>
      </c>
      <c r="B33" s="910"/>
      <c r="C33" s="910"/>
      <c r="D33" s="910"/>
      <c r="E33" s="910"/>
      <c r="F33" s="911"/>
      <c r="G33" s="561">
        <f>SUM(G34:G45)</f>
        <v>7540</v>
      </c>
      <c r="H33" s="561">
        <f>SUM(H34:H48)</f>
        <v>55380</v>
      </c>
      <c r="I33" s="561">
        <f>SUM(I34:I45)</f>
        <v>79000</v>
      </c>
      <c r="J33" s="561">
        <f>SUM(J34:J48)</f>
        <v>26145</v>
      </c>
    </row>
    <row r="34" spans="1:10" ht="12.75">
      <c r="A34" s="912" t="s">
        <v>199</v>
      </c>
      <c r="B34" s="912"/>
      <c r="C34" s="912"/>
      <c r="D34" s="912"/>
      <c r="E34" s="912"/>
      <c r="F34" s="912"/>
      <c r="G34" s="521"/>
      <c r="H34" s="521">
        <v>300</v>
      </c>
      <c r="I34" s="521"/>
      <c r="J34" s="521"/>
    </row>
    <row r="35" spans="1:10" ht="12.75">
      <c r="A35" s="912" t="s">
        <v>200</v>
      </c>
      <c r="B35" s="912"/>
      <c r="C35" s="912"/>
      <c r="D35" s="912"/>
      <c r="E35" s="912"/>
      <c r="F35" s="912"/>
      <c r="G35" s="521">
        <v>480</v>
      </c>
      <c r="H35" s="521"/>
      <c r="I35" s="521"/>
      <c r="J35" s="521"/>
    </row>
    <row r="36" spans="1:10" ht="12.75">
      <c r="A36" s="912" t="s">
        <v>201</v>
      </c>
      <c r="B36" s="912"/>
      <c r="C36" s="912"/>
      <c r="D36" s="912"/>
      <c r="E36" s="912"/>
      <c r="F36" s="912"/>
      <c r="G36" s="521">
        <v>360</v>
      </c>
      <c r="H36" s="521"/>
      <c r="I36" s="521"/>
      <c r="J36" s="521"/>
    </row>
    <row r="37" spans="1:10" ht="12.75">
      <c r="A37" s="912" t="s">
        <v>194</v>
      </c>
      <c r="B37" s="912"/>
      <c r="C37" s="912"/>
      <c r="D37" s="912"/>
      <c r="E37" s="912"/>
      <c r="F37" s="912"/>
      <c r="G37" s="521">
        <v>960</v>
      </c>
      <c r="H37" s="521"/>
      <c r="I37" s="521"/>
      <c r="J37" s="521">
        <v>13055</v>
      </c>
    </row>
    <row r="38" spans="1:10" ht="26.25" customHeight="1">
      <c r="A38" s="912" t="s">
        <v>622</v>
      </c>
      <c r="B38" s="912"/>
      <c r="C38" s="912"/>
      <c r="D38" s="912"/>
      <c r="E38" s="912"/>
      <c r="F38" s="912"/>
      <c r="G38" s="521">
        <v>4000</v>
      </c>
      <c r="H38" s="521"/>
      <c r="I38" s="521"/>
      <c r="J38" s="521"/>
    </row>
    <row r="39" spans="1:10" ht="12.75">
      <c r="A39" s="912" t="s">
        <v>202</v>
      </c>
      <c r="B39" s="912"/>
      <c r="C39" s="912"/>
      <c r="D39" s="912"/>
      <c r="E39" s="912"/>
      <c r="F39" s="912"/>
      <c r="G39" s="521">
        <v>480</v>
      </c>
      <c r="H39" s="521"/>
      <c r="I39" s="521"/>
      <c r="J39" s="521"/>
    </row>
    <row r="40" spans="1:10" ht="12.75">
      <c r="A40" s="912" t="s">
        <v>203</v>
      </c>
      <c r="B40" s="912"/>
      <c r="C40" s="912"/>
      <c r="D40" s="912"/>
      <c r="E40" s="912"/>
      <c r="F40" s="912"/>
      <c r="G40" s="521">
        <v>480</v>
      </c>
      <c r="H40" s="521"/>
      <c r="I40" s="521"/>
      <c r="J40" s="521"/>
    </row>
    <row r="41" spans="1:10" ht="12.75">
      <c r="A41" s="912" t="s">
        <v>204</v>
      </c>
      <c r="B41" s="912"/>
      <c r="C41" s="912"/>
      <c r="D41" s="912"/>
      <c r="E41" s="912"/>
      <c r="F41" s="912"/>
      <c r="G41" s="521">
        <v>780</v>
      </c>
      <c r="H41" s="521"/>
      <c r="I41" s="521"/>
      <c r="J41" s="521"/>
    </row>
    <row r="42" spans="1:10" ht="12.75">
      <c r="A42" s="919" t="s">
        <v>623</v>
      </c>
      <c r="B42" s="845"/>
      <c r="C42" s="845"/>
      <c r="D42" s="845"/>
      <c r="E42" s="845"/>
      <c r="F42" s="846"/>
      <c r="G42" s="459"/>
      <c r="H42" s="459">
        <v>0</v>
      </c>
      <c r="I42" s="459"/>
      <c r="J42" s="459"/>
    </row>
    <row r="43" spans="1:10" ht="12.75">
      <c r="A43" s="912" t="s">
        <v>624</v>
      </c>
      <c r="B43" s="912"/>
      <c r="C43" s="912"/>
      <c r="D43" s="912"/>
      <c r="E43" s="912"/>
      <c r="F43" s="912"/>
      <c r="G43" s="521"/>
      <c r="H43" s="521"/>
      <c r="I43" s="521">
        <v>79000</v>
      </c>
      <c r="J43" s="521"/>
    </row>
    <row r="44" spans="1:10" ht="12.75">
      <c r="A44" s="912" t="s">
        <v>625</v>
      </c>
      <c r="B44" s="912"/>
      <c r="C44" s="912"/>
      <c r="D44" s="912"/>
      <c r="E44" s="912"/>
      <c r="F44" s="912"/>
      <c r="G44" s="521"/>
      <c r="H44" s="521">
        <v>45475</v>
      </c>
      <c r="I44" s="521"/>
      <c r="J44" s="521">
        <v>7688</v>
      </c>
    </row>
    <row r="45" spans="1:10" ht="12.75">
      <c r="A45" s="912" t="s">
        <v>626</v>
      </c>
      <c r="B45" s="912"/>
      <c r="C45" s="912"/>
      <c r="D45" s="912"/>
      <c r="E45" s="912"/>
      <c r="F45" s="912"/>
      <c r="G45" s="521"/>
      <c r="H45" s="521">
        <v>1705</v>
      </c>
      <c r="I45" s="521"/>
      <c r="J45" s="521"/>
    </row>
    <row r="46" spans="1:10" ht="12.75">
      <c r="A46" s="913" t="s">
        <v>206</v>
      </c>
      <c r="B46" s="914"/>
      <c r="C46" s="914"/>
      <c r="D46" s="914"/>
      <c r="E46" s="914"/>
      <c r="F46" s="915"/>
      <c r="G46" s="521"/>
      <c r="H46" s="521">
        <v>7900</v>
      </c>
      <c r="I46" s="521"/>
      <c r="J46" s="521"/>
    </row>
    <row r="47" spans="1:10" ht="12.75">
      <c r="A47" s="916" t="s">
        <v>197</v>
      </c>
      <c r="B47" s="914"/>
      <c r="C47" s="914"/>
      <c r="D47" s="914"/>
      <c r="E47" s="914"/>
      <c r="F47" s="915"/>
      <c r="G47" s="521"/>
      <c r="H47" s="521"/>
      <c r="I47" s="521"/>
      <c r="J47" s="521">
        <v>2388</v>
      </c>
    </row>
    <row r="48" spans="1:10" ht="12.75">
      <c r="A48" s="916" t="s">
        <v>627</v>
      </c>
      <c r="B48" s="917"/>
      <c r="C48" s="917"/>
      <c r="D48" s="917"/>
      <c r="E48" s="917"/>
      <c r="F48" s="918"/>
      <c r="G48" s="521"/>
      <c r="H48" s="521"/>
      <c r="I48" s="521"/>
      <c r="J48" s="521">
        <v>3014</v>
      </c>
    </row>
    <row r="49" spans="1:10" ht="12.75">
      <c r="A49" s="909" t="s">
        <v>628</v>
      </c>
      <c r="B49" s="910"/>
      <c r="C49" s="910"/>
      <c r="D49" s="910"/>
      <c r="E49" s="910"/>
      <c r="F49" s="911"/>
      <c r="G49" s="561">
        <f>SUM(G50:G55)</f>
        <v>13900</v>
      </c>
      <c r="H49" s="561">
        <f>SUM(H50:H56)</f>
        <v>38220</v>
      </c>
      <c r="I49" s="561">
        <f>SUM(I50:I55)</f>
        <v>0</v>
      </c>
      <c r="J49" s="561">
        <f>SUM(J50:J55)</f>
        <v>0</v>
      </c>
    </row>
    <row r="50" spans="1:10" ht="12.75">
      <c r="A50" s="912" t="s">
        <v>629</v>
      </c>
      <c r="B50" s="912"/>
      <c r="C50" s="912"/>
      <c r="D50" s="912"/>
      <c r="E50" s="912"/>
      <c r="F50" s="912"/>
      <c r="G50" s="521">
        <v>1300</v>
      </c>
      <c r="H50" s="521"/>
      <c r="I50" s="521"/>
      <c r="J50" s="521"/>
    </row>
    <row r="51" spans="1:10" ht="12.75">
      <c r="A51" s="912" t="s">
        <v>630</v>
      </c>
      <c r="B51" s="912"/>
      <c r="C51" s="912"/>
      <c r="D51" s="912"/>
      <c r="E51" s="912"/>
      <c r="F51" s="912"/>
      <c r="G51" s="521">
        <v>2100</v>
      </c>
      <c r="H51" s="521"/>
      <c r="I51" s="521"/>
      <c r="J51" s="521"/>
    </row>
    <row r="52" spans="1:10" ht="12.75">
      <c r="A52" s="912" t="s">
        <v>631</v>
      </c>
      <c r="B52" s="912"/>
      <c r="C52" s="912"/>
      <c r="D52" s="912"/>
      <c r="E52" s="912"/>
      <c r="F52" s="912"/>
      <c r="G52" s="521">
        <v>2900</v>
      </c>
      <c r="H52" s="521"/>
      <c r="I52" s="521"/>
      <c r="J52" s="521"/>
    </row>
    <row r="53" spans="1:10" ht="12.75">
      <c r="A53" s="912" t="s">
        <v>632</v>
      </c>
      <c r="B53" s="912"/>
      <c r="C53" s="912"/>
      <c r="D53" s="912"/>
      <c r="E53" s="912"/>
      <c r="F53" s="912"/>
      <c r="G53" s="521">
        <v>100</v>
      </c>
      <c r="H53" s="521"/>
      <c r="I53" s="521"/>
      <c r="J53" s="521"/>
    </row>
    <row r="54" spans="1:10" ht="12.75">
      <c r="A54" s="912" t="s">
        <v>633</v>
      </c>
      <c r="B54" s="912"/>
      <c r="C54" s="912"/>
      <c r="D54" s="912"/>
      <c r="E54" s="912"/>
      <c r="F54" s="912"/>
      <c r="G54" s="521">
        <v>6000</v>
      </c>
      <c r="H54" s="521"/>
      <c r="I54" s="521"/>
      <c r="J54" s="521"/>
    </row>
    <row r="55" spans="1:10" ht="12.75">
      <c r="A55" s="912" t="s">
        <v>214</v>
      </c>
      <c r="B55" s="912"/>
      <c r="C55" s="912"/>
      <c r="D55" s="912"/>
      <c r="E55" s="912"/>
      <c r="F55" s="912"/>
      <c r="G55" s="521">
        <v>1500</v>
      </c>
      <c r="H55" s="521"/>
      <c r="I55" s="521"/>
      <c r="J55" s="521"/>
    </row>
    <row r="56" spans="1:10" ht="12.75">
      <c r="A56" s="913" t="s">
        <v>215</v>
      </c>
      <c r="B56" s="914"/>
      <c r="C56" s="914"/>
      <c r="D56" s="914"/>
      <c r="E56" s="914"/>
      <c r="F56" s="915"/>
      <c r="G56" s="521"/>
      <c r="H56" s="521">
        <v>38220</v>
      </c>
      <c r="I56" s="521"/>
      <c r="J56" s="521"/>
    </row>
    <row r="57" spans="1:10" s="552" customFormat="1" ht="12.75">
      <c r="A57" s="909" t="s">
        <v>634</v>
      </c>
      <c r="B57" s="910"/>
      <c r="C57" s="910"/>
      <c r="D57" s="910"/>
      <c r="E57" s="910"/>
      <c r="F57" s="911"/>
      <c r="G57" s="560">
        <f>SUM(G58:G89)</f>
        <v>12005</v>
      </c>
      <c r="H57" s="560">
        <f>SUM(H58:H98)</f>
        <v>107616</v>
      </c>
      <c r="I57" s="560">
        <f>SUM(I58:I89)</f>
        <v>0</v>
      </c>
      <c r="J57" s="560">
        <f>SUM(J58:J96)</f>
        <v>725025</v>
      </c>
    </row>
    <row r="58" spans="1:10" ht="26.25" customHeight="1">
      <c r="A58" s="912" t="s">
        <v>635</v>
      </c>
      <c r="B58" s="912"/>
      <c r="C58" s="912"/>
      <c r="D58" s="912"/>
      <c r="E58" s="912"/>
      <c r="F58" s="912"/>
      <c r="G58" s="521">
        <v>4000</v>
      </c>
      <c r="H58" s="521"/>
      <c r="I58" s="521">
        <v>0</v>
      </c>
      <c r="J58" s="521"/>
    </row>
    <row r="59" spans="1:10" ht="26.25" customHeight="1">
      <c r="A59" s="912" t="s">
        <v>622</v>
      </c>
      <c r="B59" s="912"/>
      <c r="C59" s="912"/>
      <c r="D59" s="912"/>
      <c r="E59" s="912"/>
      <c r="F59" s="912"/>
      <c r="G59" s="521"/>
      <c r="H59" s="521"/>
      <c r="I59" s="521">
        <v>0</v>
      </c>
      <c r="J59" s="521"/>
    </row>
    <row r="60" spans="1:10" s="552" customFormat="1" ht="12.75">
      <c r="A60" s="912" t="s">
        <v>636</v>
      </c>
      <c r="B60" s="912"/>
      <c r="C60" s="912"/>
      <c r="D60" s="912"/>
      <c r="E60" s="912"/>
      <c r="F60" s="912"/>
      <c r="G60" s="521"/>
      <c r="H60" s="521">
        <v>3700</v>
      </c>
      <c r="I60" s="521"/>
      <c r="J60" s="521"/>
    </row>
    <row r="61" spans="1:10" ht="26.25" customHeight="1">
      <c r="A61" s="912" t="s">
        <v>637</v>
      </c>
      <c r="B61" s="912"/>
      <c r="C61" s="912"/>
      <c r="D61" s="912"/>
      <c r="E61" s="912"/>
      <c r="F61" s="912"/>
      <c r="G61" s="521"/>
      <c r="H61" s="521">
        <v>140</v>
      </c>
      <c r="I61" s="521"/>
      <c r="J61" s="521"/>
    </row>
    <row r="62" spans="1:10" ht="12.75">
      <c r="A62" s="912" t="s">
        <v>255</v>
      </c>
      <c r="B62" s="912"/>
      <c r="C62" s="912"/>
      <c r="D62" s="912"/>
      <c r="E62" s="912"/>
      <c r="F62" s="912"/>
      <c r="G62" s="521"/>
      <c r="H62" s="521">
        <v>170</v>
      </c>
      <c r="I62" s="521"/>
      <c r="J62" s="521"/>
    </row>
    <row r="63" spans="1:10" ht="12.75">
      <c r="A63" s="912" t="s">
        <v>257</v>
      </c>
      <c r="B63" s="912"/>
      <c r="C63" s="912"/>
      <c r="D63" s="912"/>
      <c r="E63" s="912"/>
      <c r="F63" s="912"/>
      <c r="G63" s="521"/>
      <c r="H63" s="521">
        <v>1538</v>
      </c>
      <c r="I63" s="521"/>
      <c r="J63" s="521"/>
    </row>
    <row r="64" spans="1:10" ht="12.75">
      <c r="A64" s="912" t="s">
        <v>638</v>
      </c>
      <c r="B64" s="912"/>
      <c r="C64" s="912"/>
      <c r="D64" s="912"/>
      <c r="E64" s="912"/>
      <c r="F64" s="912"/>
      <c r="G64" s="521">
        <v>665</v>
      </c>
      <c r="H64" s="521"/>
      <c r="I64" s="521"/>
      <c r="J64" s="521"/>
    </row>
    <row r="65" spans="1:10" ht="26.25" customHeight="1">
      <c r="A65" s="913" t="s">
        <v>639</v>
      </c>
      <c r="B65" s="914"/>
      <c r="C65" s="914"/>
      <c r="D65" s="914"/>
      <c r="E65" s="914"/>
      <c r="F65" s="915"/>
      <c r="G65" s="521"/>
      <c r="H65" s="521">
        <v>3700</v>
      </c>
      <c r="I65" s="521"/>
      <c r="J65" s="521"/>
    </row>
    <row r="66" spans="1:10" ht="26.25" customHeight="1">
      <c r="A66" s="912" t="s">
        <v>640</v>
      </c>
      <c r="B66" s="912"/>
      <c r="C66" s="912"/>
      <c r="D66" s="912"/>
      <c r="E66" s="912"/>
      <c r="F66" s="912"/>
      <c r="G66" s="521"/>
      <c r="H66" s="521">
        <v>6405</v>
      </c>
      <c r="I66" s="521"/>
      <c r="J66" s="521"/>
    </row>
    <row r="67" spans="1:10" ht="12.75">
      <c r="A67" s="913" t="s">
        <v>60</v>
      </c>
      <c r="B67" s="914"/>
      <c r="C67" s="914"/>
      <c r="D67" s="914"/>
      <c r="E67" s="914"/>
      <c r="F67" s="915"/>
      <c r="G67" s="521"/>
      <c r="H67" s="521">
        <v>443</v>
      </c>
      <c r="I67" s="521"/>
      <c r="J67" s="521"/>
    </row>
    <row r="68" spans="1:10" ht="12.75">
      <c r="A68" s="912" t="s">
        <v>295</v>
      </c>
      <c r="B68" s="912"/>
      <c r="C68" s="912"/>
      <c r="D68" s="912"/>
      <c r="E68" s="912"/>
      <c r="F68" s="912"/>
      <c r="G68" s="521"/>
      <c r="H68" s="521">
        <v>1896</v>
      </c>
      <c r="I68" s="521"/>
      <c r="J68" s="521"/>
    </row>
    <row r="69" spans="1:10" ht="12.75">
      <c r="A69" s="912" t="s">
        <v>641</v>
      </c>
      <c r="B69" s="912"/>
      <c r="C69" s="912"/>
      <c r="D69" s="912"/>
      <c r="E69" s="912"/>
      <c r="F69" s="912"/>
      <c r="G69" s="521"/>
      <c r="H69" s="521">
        <v>0</v>
      </c>
      <c r="I69" s="521"/>
      <c r="J69" s="521"/>
    </row>
    <row r="70" spans="1:10" ht="12.75">
      <c r="A70" s="912" t="s">
        <v>642</v>
      </c>
      <c r="B70" s="912"/>
      <c r="C70" s="912"/>
      <c r="D70" s="912"/>
      <c r="E70" s="912"/>
      <c r="F70" s="912"/>
      <c r="G70" s="521"/>
      <c r="H70" s="521"/>
      <c r="J70" s="521">
        <v>43000</v>
      </c>
    </row>
    <row r="71" spans="1:10" ht="26.25" customHeight="1">
      <c r="A71" s="912" t="s">
        <v>643</v>
      </c>
      <c r="B71" s="912"/>
      <c r="C71" s="912"/>
      <c r="D71" s="912"/>
      <c r="E71" s="912"/>
      <c r="F71" s="912"/>
      <c r="G71" s="521"/>
      <c r="H71" s="521"/>
      <c r="I71" s="521"/>
      <c r="J71" s="521">
        <v>5000</v>
      </c>
    </row>
    <row r="72" spans="1:10" ht="12.75">
      <c r="A72" s="912" t="s">
        <v>644</v>
      </c>
      <c r="B72" s="912"/>
      <c r="C72" s="912"/>
      <c r="D72" s="912"/>
      <c r="E72" s="912"/>
      <c r="F72" s="912"/>
      <c r="G72" s="521"/>
      <c r="H72" s="521"/>
      <c r="I72" s="521"/>
      <c r="J72" s="521">
        <v>112502</v>
      </c>
    </row>
    <row r="73" spans="1:10" ht="12.75">
      <c r="A73" s="912" t="s">
        <v>645</v>
      </c>
      <c r="B73" s="912"/>
      <c r="C73" s="912"/>
      <c r="D73" s="912"/>
      <c r="E73" s="912"/>
      <c r="F73" s="912"/>
      <c r="G73" s="521"/>
      <c r="H73" s="521">
        <v>983</v>
      </c>
      <c r="I73" s="521"/>
      <c r="J73" s="521"/>
    </row>
    <row r="74" spans="1:10" ht="12.75">
      <c r="A74" s="912" t="s">
        <v>293</v>
      </c>
      <c r="B74" s="912"/>
      <c r="C74" s="912"/>
      <c r="D74" s="912"/>
      <c r="E74" s="912"/>
      <c r="F74" s="912"/>
      <c r="G74" s="521">
        <v>7340</v>
      </c>
      <c r="H74" s="521">
        <v>6523</v>
      </c>
      <c r="I74" s="521"/>
      <c r="J74" s="521"/>
    </row>
    <row r="75" spans="1:10" ht="12.75">
      <c r="A75" s="912" t="s">
        <v>646</v>
      </c>
      <c r="B75" s="912"/>
      <c r="C75" s="912"/>
      <c r="D75" s="912"/>
      <c r="E75" s="912"/>
      <c r="F75" s="912"/>
      <c r="G75" s="521"/>
      <c r="H75" s="521"/>
      <c r="I75" s="521">
        <v>0</v>
      </c>
      <c r="J75" s="521"/>
    </row>
    <row r="76" spans="1:10" ht="12.75">
      <c r="A76" s="913" t="s">
        <v>647</v>
      </c>
      <c r="B76" s="914"/>
      <c r="C76" s="914"/>
      <c r="D76" s="914"/>
      <c r="E76" s="914"/>
      <c r="F76" s="915"/>
      <c r="G76" s="521"/>
      <c r="H76" s="521"/>
      <c r="I76" s="521"/>
      <c r="J76" s="521">
        <v>0</v>
      </c>
    </row>
    <row r="77" spans="1:10" ht="12.75">
      <c r="A77" s="912" t="s">
        <v>648</v>
      </c>
      <c r="B77" s="912"/>
      <c r="C77" s="912"/>
      <c r="D77" s="912"/>
      <c r="E77" s="912"/>
      <c r="F77" s="912"/>
      <c r="G77" s="521"/>
      <c r="H77" s="521"/>
      <c r="I77" s="521"/>
      <c r="J77" s="521">
        <v>20000</v>
      </c>
    </row>
    <row r="78" spans="1:10" ht="12.75">
      <c r="A78" s="912" t="s">
        <v>649</v>
      </c>
      <c r="B78" s="912"/>
      <c r="C78" s="912"/>
      <c r="D78" s="912"/>
      <c r="E78" s="912"/>
      <c r="F78" s="912"/>
      <c r="G78" s="521"/>
      <c r="H78" s="521"/>
      <c r="I78" s="521"/>
      <c r="J78" s="521">
        <v>3500</v>
      </c>
    </row>
    <row r="79" spans="1:10" ht="26.25" customHeight="1">
      <c r="A79" s="912" t="s">
        <v>650</v>
      </c>
      <c r="B79" s="912"/>
      <c r="C79" s="912"/>
      <c r="D79" s="912"/>
      <c r="E79" s="912"/>
      <c r="F79" s="912"/>
      <c r="G79" s="521"/>
      <c r="H79" s="521"/>
      <c r="I79" s="521"/>
      <c r="J79" s="521">
        <v>325000</v>
      </c>
    </row>
    <row r="80" spans="1:10" ht="26.25" customHeight="1">
      <c r="A80" s="912" t="s">
        <v>651</v>
      </c>
      <c r="B80" s="912"/>
      <c r="C80" s="912"/>
      <c r="D80" s="912"/>
      <c r="E80" s="912"/>
      <c r="F80" s="912"/>
      <c r="G80" s="521"/>
      <c r="H80" s="521"/>
      <c r="I80" s="521"/>
      <c r="J80" s="521">
        <v>10000</v>
      </c>
    </row>
    <row r="81" spans="1:10" ht="12.75">
      <c r="A81" s="916" t="s">
        <v>652</v>
      </c>
      <c r="B81" s="914"/>
      <c r="C81" s="914"/>
      <c r="D81" s="914"/>
      <c r="E81" s="914"/>
      <c r="F81" s="915"/>
      <c r="G81" s="521"/>
      <c r="H81" s="521">
        <v>3000</v>
      </c>
      <c r="I81" s="521"/>
      <c r="J81" s="521"/>
    </row>
    <row r="82" spans="1:10" ht="12.75">
      <c r="A82" s="916" t="s">
        <v>653</v>
      </c>
      <c r="B82" s="914"/>
      <c r="C82" s="914"/>
      <c r="D82" s="914"/>
      <c r="E82" s="914"/>
      <c r="F82" s="915"/>
      <c r="G82" s="521"/>
      <c r="H82" s="521">
        <v>7000</v>
      </c>
      <c r="I82" s="521"/>
      <c r="J82" s="521"/>
    </row>
    <row r="83" spans="1:10" ht="26.25" customHeight="1">
      <c r="A83" s="916" t="s">
        <v>654</v>
      </c>
      <c r="B83" s="914"/>
      <c r="C83" s="914"/>
      <c r="D83" s="914"/>
      <c r="E83" s="914"/>
      <c r="F83" s="915"/>
      <c r="G83" s="521"/>
      <c r="H83" s="521">
        <v>3250</v>
      </c>
      <c r="I83" s="521"/>
      <c r="J83" s="521"/>
    </row>
    <row r="84" spans="1:10" ht="26.25" customHeight="1">
      <c r="A84" s="912" t="s">
        <v>655</v>
      </c>
      <c r="B84" s="912"/>
      <c r="C84" s="912"/>
      <c r="D84" s="912"/>
      <c r="E84" s="912"/>
      <c r="F84" s="912"/>
      <c r="G84" s="521"/>
      <c r="H84" s="521"/>
      <c r="I84" s="521"/>
      <c r="J84" s="521">
        <v>44250</v>
      </c>
    </row>
    <row r="85" spans="1:10" ht="26.25" customHeight="1">
      <c r="A85" s="912" t="s">
        <v>656</v>
      </c>
      <c r="B85" s="912"/>
      <c r="C85" s="912"/>
      <c r="D85" s="912"/>
      <c r="E85" s="912"/>
      <c r="F85" s="912"/>
      <c r="G85" s="521"/>
      <c r="H85" s="521"/>
      <c r="I85" s="521"/>
      <c r="J85" s="521">
        <v>30000</v>
      </c>
    </row>
    <row r="86" spans="1:10" ht="40.5" customHeight="1">
      <c r="A86" s="912" t="s">
        <v>657</v>
      </c>
      <c r="B86" s="912"/>
      <c r="C86" s="912"/>
      <c r="D86" s="912"/>
      <c r="E86" s="912"/>
      <c r="F86" s="912"/>
      <c r="G86" s="521"/>
      <c r="H86" s="521"/>
      <c r="I86" s="521"/>
      <c r="J86" s="521">
        <v>8000</v>
      </c>
    </row>
    <row r="87" spans="1:10" ht="26.25" customHeight="1">
      <c r="A87" s="912" t="s">
        <v>658</v>
      </c>
      <c r="B87" s="912"/>
      <c r="C87" s="912"/>
      <c r="D87" s="912"/>
      <c r="E87" s="912"/>
      <c r="F87" s="912"/>
      <c r="G87" s="521"/>
      <c r="H87" s="521"/>
      <c r="I87" s="521"/>
      <c r="J87" s="521">
        <v>4000</v>
      </c>
    </row>
    <row r="88" spans="1:10" ht="26.25" customHeight="1">
      <c r="A88" s="912" t="s">
        <v>659</v>
      </c>
      <c r="B88" s="912"/>
      <c r="C88" s="912"/>
      <c r="D88" s="912"/>
      <c r="E88" s="912"/>
      <c r="F88" s="912"/>
      <c r="G88" s="521"/>
      <c r="H88" s="521"/>
      <c r="I88" s="521"/>
      <c r="J88" s="521">
        <v>8000</v>
      </c>
    </row>
    <row r="89" spans="1:10" ht="26.25" customHeight="1">
      <c r="A89" s="913" t="s">
        <v>660</v>
      </c>
      <c r="B89" s="914"/>
      <c r="C89" s="914"/>
      <c r="D89" s="914"/>
      <c r="E89" s="914"/>
      <c r="F89" s="915"/>
      <c r="G89" s="521"/>
      <c r="H89" s="521"/>
      <c r="I89" s="521"/>
      <c r="J89" s="521">
        <v>21876</v>
      </c>
    </row>
    <row r="90" spans="1:10" ht="12.75">
      <c r="A90" s="916" t="s">
        <v>661</v>
      </c>
      <c r="B90" s="914"/>
      <c r="C90" s="914"/>
      <c r="D90" s="914"/>
      <c r="E90" s="914"/>
      <c r="F90" s="915"/>
      <c r="G90" s="521"/>
      <c r="H90" s="521"/>
      <c r="I90" s="521"/>
      <c r="J90" s="521">
        <v>0</v>
      </c>
    </row>
    <row r="91" spans="1:10" ht="12.75">
      <c r="A91" s="916" t="s">
        <v>662</v>
      </c>
      <c r="B91" s="914"/>
      <c r="C91" s="914"/>
      <c r="D91" s="914"/>
      <c r="E91" s="914"/>
      <c r="F91" s="915"/>
      <c r="G91" s="521"/>
      <c r="H91" s="521"/>
      <c r="I91" s="521"/>
      <c r="J91" s="521">
        <v>2222</v>
      </c>
    </row>
    <row r="92" spans="1:10" ht="12.75">
      <c r="A92" s="916" t="s">
        <v>663</v>
      </c>
      <c r="B92" s="914"/>
      <c r="C92" s="914"/>
      <c r="D92" s="914"/>
      <c r="E92" s="914"/>
      <c r="F92" s="915"/>
      <c r="G92" s="521"/>
      <c r="H92" s="521"/>
      <c r="I92" s="521"/>
      <c r="J92" s="521">
        <v>18000</v>
      </c>
    </row>
    <row r="93" spans="1:10" ht="12.75">
      <c r="A93" s="916" t="s">
        <v>501</v>
      </c>
      <c r="B93" s="914"/>
      <c r="C93" s="914"/>
      <c r="D93" s="914"/>
      <c r="E93" s="914"/>
      <c r="F93" s="915"/>
      <c r="G93" s="521"/>
      <c r="H93" s="521"/>
      <c r="I93" s="521"/>
      <c r="J93" s="521">
        <v>0</v>
      </c>
    </row>
    <row r="94" spans="1:10" ht="12.75">
      <c r="A94" s="913" t="s">
        <v>664</v>
      </c>
      <c r="B94" s="914"/>
      <c r="C94" s="914"/>
      <c r="D94" s="914"/>
      <c r="E94" s="914"/>
      <c r="F94" s="915"/>
      <c r="G94" s="521"/>
      <c r="H94" s="521">
        <v>30000</v>
      </c>
      <c r="I94" s="521"/>
      <c r="J94" s="521"/>
    </row>
    <row r="95" spans="1:10" ht="12.75">
      <c r="A95" s="916" t="s">
        <v>627</v>
      </c>
      <c r="B95" s="914"/>
      <c r="C95" s="914"/>
      <c r="D95" s="914"/>
      <c r="E95" s="914"/>
      <c r="F95" s="915"/>
      <c r="G95" s="521"/>
      <c r="H95" s="521"/>
      <c r="I95" s="521"/>
      <c r="J95" s="521">
        <v>7958</v>
      </c>
    </row>
    <row r="96" spans="1:10" ht="26.25" customHeight="1">
      <c r="A96" s="913" t="s">
        <v>665</v>
      </c>
      <c r="B96" s="914"/>
      <c r="C96" s="914"/>
      <c r="D96" s="914"/>
      <c r="E96" s="914"/>
      <c r="F96" s="915"/>
      <c r="G96" s="521"/>
      <c r="H96" s="521"/>
      <c r="I96" s="521"/>
      <c r="J96" s="521">
        <v>61717</v>
      </c>
    </row>
    <row r="97" spans="1:10" ht="12.75">
      <c r="A97" s="913" t="s">
        <v>666</v>
      </c>
      <c r="B97" s="914"/>
      <c r="C97" s="914"/>
      <c r="D97" s="914"/>
      <c r="E97" s="914"/>
      <c r="F97" s="915"/>
      <c r="G97" s="521"/>
      <c r="H97" s="521">
        <v>35000</v>
      </c>
      <c r="I97" s="521"/>
      <c r="J97" s="521"/>
    </row>
    <row r="98" spans="1:10" ht="12.75">
      <c r="A98" s="913" t="s">
        <v>492</v>
      </c>
      <c r="B98" s="914"/>
      <c r="C98" s="914"/>
      <c r="D98" s="914"/>
      <c r="E98" s="914"/>
      <c r="F98" s="915"/>
      <c r="G98" s="521"/>
      <c r="H98" s="521">
        <v>3868</v>
      </c>
      <c r="I98" s="521"/>
      <c r="J98" s="521"/>
    </row>
    <row r="99" spans="1:10" ht="12.75">
      <c r="A99" s="909" t="s">
        <v>667</v>
      </c>
      <c r="B99" s="910"/>
      <c r="C99" s="910"/>
      <c r="D99" s="910"/>
      <c r="E99" s="910"/>
      <c r="F99" s="911"/>
      <c r="G99" s="561">
        <f>SUM(G100)</f>
        <v>0</v>
      </c>
      <c r="H99" s="561">
        <f>SUM(H100:H101)</f>
        <v>1215</v>
      </c>
      <c r="I99" s="561">
        <f>SUM(I100)</f>
        <v>0</v>
      </c>
      <c r="J99" s="561">
        <f>SUM(J100)</f>
        <v>0</v>
      </c>
    </row>
    <row r="100" spans="1:10" ht="26.25" customHeight="1">
      <c r="A100" s="912" t="s">
        <v>668</v>
      </c>
      <c r="B100" s="912"/>
      <c r="C100" s="912"/>
      <c r="D100" s="912"/>
      <c r="E100" s="912"/>
      <c r="F100" s="912"/>
      <c r="G100" s="521"/>
      <c r="H100" s="521">
        <v>1000</v>
      </c>
      <c r="I100" s="521"/>
      <c r="J100" s="521"/>
    </row>
    <row r="101" spans="1:10" ht="12.75">
      <c r="A101" s="913" t="s">
        <v>669</v>
      </c>
      <c r="B101" s="914"/>
      <c r="C101" s="914"/>
      <c r="D101" s="914"/>
      <c r="E101" s="914"/>
      <c r="F101" s="915"/>
      <c r="G101" s="521"/>
      <c r="H101" s="521">
        <v>215</v>
      </c>
      <c r="I101" s="521"/>
      <c r="J101" s="521"/>
    </row>
    <row r="102" spans="1:10" ht="12.75">
      <c r="A102" s="909" t="s">
        <v>670</v>
      </c>
      <c r="B102" s="910"/>
      <c r="C102" s="910"/>
      <c r="D102" s="910"/>
      <c r="E102" s="910"/>
      <c r="F102" s="911"/>
      <c r="G102" s="561">
        <f>SUM(G103:G109)</f>
        <v>10288</v>
      </c>
      <c r="H102" s="561">
        <f>SUM(H103:H112)</f>
        <v>21598</v>
      </c>
      <c r="I102" s="561">
        <f>SUM(I103:I109)</f>
        <v>0</v>
      </c>
      <c r="J102" s="561">
        <f>SUM(J103:J111)</f>
        <v>21510</v>
      </c>
    </row>
    <row r="103" spans="1:10" ht="12.75">
      <c r="A103" s="912" t="s">
        <v>328</v>
      </c>
      <c r="B103" s="912"/>
      <c r="C103" s="912"/>
      <c r="D103" s="912"/>
      <c r="E103" s="912"/>
      <c r="F103" s="912"/>
      <c r="G103" s="521">
        <v>1500</v>
      </c>
      <c r="H103" s="521">
        <v>2000</v>
      </c>
      <c r="I103" s="521"/>
      <c r="J103" s="521"/>
    </row>
    <row r="104" spans="1:10" ht="12.75">
      <c r="A104" s="912" t="s">
        <v>319</v>
      </c>
      <c r="B104" s="912"/>
      <c r="C104" s="912"/>
      <c r="D104" s="912"/>
      <c r="E104" s="912"/>
      <c r="F104" s="912"/>
      <c r="G104" s="521">
        <v>1292</v>
      </c>
      <c r="H104" s="521"/>
      <c r="I104" s="521"/>
      <c r="J104" s="521"/>
    </row>
    <row r="105" spans="1:10" ht="12.75">
      <c r="A105" s="913" t="s">
        <v>671</v>
      </c>
      <c r="B105" s="914"/>
      <c r="C105" s="914"/>
      <c r="D105" s="914"/>
      <c r="E105" s="914"/>
      <c r="F105" s="915"/>
      <c r="G105" s="521"/>
      <c r="H105" s="521">
        <v>850</v>
      </c>
      <c r="I105" s="521"/>
      <c r="J105" s="521"/>
    </row>
    <row r="106" spans="1:10" ht="12.75">
      <c r="A106" s="913" t="s">
        <v>672</v>
      </c>
      <c r="B106" s="914"/>
      <c r="C106" s="914"/>
      <c r="D106" s="914"/>
      <c r="E106" s="914"/>
      <c r="F106" s="915"/>
      <c r="G106" s="521"/>
      <c r="H106" s="521">
        <v>238</v>
      </c>
      <c r="I106" s="521"/>
      <c r="J106" s="521"/>
    </row>
    <row r="107" spans="1:10" ht="26.25" customHeight="1">
      <c r="A107" s="912" t="s">
        <v>673</v>
      </c>
      <c r="B107" s="912"/>
      <c r="C107" s="912"/>
      <c r="D107" s="912"/>
      <c r="E107" s="912"/>
      <c r="F107" s="912"/>
      <c r="G107" s="521">
        <v>156</v>
      </c>
      <c r="H107" s="521"/>
      <c r="I107" s="521"/>
      <c r="J107" s="521"/>
    </row>
    <row r="108" spans="1:10" ht="12.75">
      <c r="A108" s="912" t="s">
        <v>321</v>
      </c>
      <c r="B108" s="912"/>
      <c r="C108" s="912"/>
      <c r="D108" s="912"/>
      <c r="E108" s="912"/>
      <c r="F108" s="912"/>
      <c r="G108" s="521">
        <v>2340</v>
      </c>
      <c r="H108" s="521">
        <v>4650</v>
      </c>
      <c r="I108" s="521"/>
      <c r="J108" s="521"/>
    </row>
    <row r="109" spans="1:10" ht="12.75">
      <c r="A109" s="920" t="s">
        <v>674</v>
      </c>
      <c r="B109" s="912"/>
      <c r="C109" s="912"/>
      <c r="D109" s="912"/>
      <c r="E109" s="912"/>
      <c r="F109" s="912"/>
      <c r="G109" s="521">
        <v>5000</v>
      </c>
      <c r="H109" s="521">
        <v>0</v>
      </c>
      <c r="I109" s="521"/>
      <c r="J109" s="521">
        <v>15302</v>
      </c>
    </row>
    <row r="110" spans="1:10" ht="12.75">
      <c r="A110" s="913" t="s">
        <v>327</v>
      </c>
      <c r="B110" s="914"/>
      <c r="C110" s="914"/>
      <c r="D110" s="914"/>
      <c r="E110" s="914"/>
      <c r="F110" s="915"/>
      <c r="G110" s="521"/>
      <c r="H110" s="521">
        <v>13500</v>
      </c>
      <c r="I110" s="521"/>
      <c r="J110" s="521"/>
    </row>
    <row r="111" spans="1:10" ht="12.75">
      <c r="A111" s="916" t="s">
        <v>324</v>
      </c>
      <c r="B111" s="914"/>
      <c r="C111" s="914"/>
      <c r="D111" s="914"/>
      <c r="E111" s="914"/>
      <c r="F111" s="915"/>
      <c r="G111" s="521"/>
      <c r="H111" s="521"/>
      <c r="I111" s="521"/>
      <c r="J111" s="521">
        <v>6208</v>
      </c>
    </row>
    <row r="112" spans="1:10" ht="12.75">
      <c r="A112" s="916" t="s">
        <v>675</v>
      </c>
      <c r="B112" s="917"/>
      <c r="C112" s="917"/>
      <c r="D112" s="917"/>
      <c r="E112" s="917"/>
      <c r="F112" s="918"/>
      <c r="G112" s="521"/>
      <c r="H112" s="521">
        <v>360</v>
      </c>
      <c r="I112" s="521"/>
      <c r="J112" s="521"/>
    </row>
    <row r="113" spans="1:10" ht="12.75">
      <c r="A113" s="909" t="s">
        <v>676</v>
      </c>
      <c r="B113" s="910"/>
      <c r="C113" s="910"/>
      <c r="D113" s="910"/>
      <c r="E113" s="910"/>
      <c r="F113" s="911"/>
      <c r="G113" s="561">
        <f>SUM(G114)</f>
        <v>1500</v>
      </c>
      <c r="H113" s="561">
        <f>SUM(H114)</f>
        <v>4000</v>
      </c>
      <c r="I113" s="561">
        <f>SUM(I114)</f>
        <v>0</v>
      </c>
      <c r="J113" s="561">
        <f>SUM(J114)</f>
        <v>0</v>
      </c>
    </row>
    <row r="114" spans="1:10" ht="12.75">
      <c r="A114" s="912" t="s">
        <v>677</v>
      </c>
      <c r="B114" s="912"/>
      <c r="C114" s="912"/>
      <c r="D114" s="912"/>
      <c r="E114" s="912"/>
      <c r="F114" s="912"/>
      <c r="G114" s="521">
        <v>1500</v>
      </c>
      <c r="H114" s="521">
        <v>4000</v>
      </c>
      <c r="I114" s="521"/>
      <c r="J114" s="521"/>
    </row>
    <row r="115" spans="1:10" ht="12.75">
      <c r="A115" s="909" t="s">
        <v>678</v>
      </c>
      <c r="B115" s="910"/>
      <c r="C115" s="910"/>
      <c r="D115" s="910"/>
      <c r="E115" s="910"/>
      <c r="F115" s="911"/>
      <c r="G115" s="561">
        <f>SUM(G116:G117)</f>
        <v>3497</v>
      </c>
      <c r="H115" s="561">
        <f>SUM(H116:H118)</f>
        <v>3000</v>
      </c>
      <c r="I115" s="561">
        <f>SUM(I116:I117)</f>
        <v>0</v>
      </c>
      <c r="J115" s="561">
        <f>SUM(J116:J117)</f>
        <v>0</v>
      </c>
    </row>
    <row r="116" spans="1:10" ht="12.75">
      <c r="A116" s="912" t="s">
        <v>333</v>
      </c>
      <c r="B116" s="912"/>
      <c r="C116" s="912"/>
      <c r="D116" s="912"/>
      <c r="E116" s="912"/>
      <c r="F116" s="912"/>
      <c r="G116" s="521">
        <v>1712</v>
      </c>
      <c r="H116" s="521"/>
      <c r="I116" s="521"/>
      <c r="J116" s="521"/>
    </row>
    <row r="117" spans="1:10" ht="12.75">
      <c r="A117" s="912" t="s">
        <v>679</v>
      </c>
      <c r="B117" s="912"/>
      <c r="C117" s="912"/>
      <c r="D117" s="912"/>
      <c r="E117" s="912"/>
      <c r="F117" s="912"/>
      <c r="G117" s="521">
        <v>1785</v>
      </c>
      <c r="H117" s="521">
        <v>2000</v>
      </c>
      <c r="I117" s="521"/>
      <c r="J117" s="521"/>
    </row>
    <row r="118" spans="1:10" ht="26.25" customHeight="1">
      <c r="A118" s="913" t="s">
        <v>335</v>
      </c>
      <c r="B118" s="914"/>
      <c r="C118" s="914"/>
      <c r="D118" s="914"/>
      <c r="E118" s="914"/>
      <c r="F118" s="915"/>
      <c r="G118" s="521"/>
      <c r="H118" s="521">
        <v>1000</v>
      </c>
      <c r="I118" s="521"/>
      <c r="J118" s="521"/>
    </row>
    <row r="119" spans="1:10" ht="12.75">
      <c r="A119" s="909" t="s">
        <v>680</v>
      </c>
      <c r="B119" s="910"/>
      <c r="C119" s="910"/>
      <c r="D119" s="910"/>
      <c r="E119" s="910"/>
      <c r="F119" s="911"/>
      <c r="G119" s="561">
        <f>SUM(G120:G121)</f>
        <v>606</v>
      </c>
      <c r="H119" s="561">
        <f>SUM(H120:H125)</f>
        <v>21320</v>
      </c>
      <c r="I119" s="561">
        <f>SUM(I120:I121)</f>
        <v>0</v>
      </c>
      <c r="J119" s="561">
        <f>SUM(J120:J121)</f>
        <v>0</v>
      </c>
    </row>
    <row r="120" spans="1:10" ht="12.75">
      <c r="A120" s="912" t="s">
        <v>681</v>
      </c>
      <c r="B120" s="912"/>
      <c r="C120" s="912"/>
      <c r="D120" s="912"/>
      <c r="E120" s="912"/>
      <c r="F120" s="912"/>
      <c r="G120" s="521">
        <v>462</v>
      </c>
      <c r="H120" s="521"/>
      <c r="I120" s="521"/>
      <c r="J120" s="521"/>
    </row>
    <row r="121" spans="1:10" ht="12.75">
      <c r="A121" s="912" t="s">
        <v>369</v>
      </c>
      <c r="B121" s="912"/>
      <c r="C121" s="912"/>
      <c r="D121" s="912"/>
      <c r="E121" s="912"/>
      <c r="F121" s="912"/>
      <c r="G121" s="521">
        <v>144</v>
      </c>
      <c r="H121" s="521"/>
      <c r="I121" s="521"/>
      <c r="J121" s="521"/>
    </row>
    <row r="122" spans="1:10" ht="12.75">
      <c r="A122" s="913" t="s">
        <v>370</v>
      </c>
      <c r="B122" s="914"/>
      <c r="C122" s="914"/>
      <c r="D122" s="914"/>
      <c r="E122" s="914"/>
      <c r="F122" s="915"/>
      <c r="G122" s="521"/>
      <c r="H122" s="521">
        <v>6000</v>
      </c>
      <c r="I122" s="521"/>
      <c r="J122" s="521"/>
    </row>
    <row r="123" spans="1:10" ht="12.75">
      <c r="A123" s="913" t="s">
        <v>371</v>
      </c>
      <c r="B123" s="914"/>
      <c r="C123" s="914"/>
      <c r="D123" s="914"/>
      <c r="E123" s="914"/>
      <c r="F123" s="915"/>
      <c r="G123" s="521"/>
      <c r="H123" s="521">
        <v>11200</v>
      </c>
      <c r="I123" s="521"/>
      <c r="J123" s="521"/>
    </row>
    <row r="124" spans="1:10" ht="12.75">
      <c r="A124" s="913" t="s">
        <v>682</v>
      </c>
      <c r="B124" s="914"/>
      <c r="C124" s="914"/>
      <c r="D124" s="914"/>
      <c r="E124" s="914"/>
      <c r="F124" s="915"/>
      <c r="G124" s="521"/>
      <c r="H124" s="521">
        <v>120</v>
      </c>
      <c r="I124" s="521"/>
      <c r="J124" s="521"/>
    </row>
    <row r="125" spans="1:10" ht="12.75">
      <c r="A125" s="913" t="s">
        <v>683</v>
      </c>
      <c r="B125" s="914"/>
      <c r="C125" s="914"/>
      <c r="D125" s="914"/>
      <c r="E125" s="914"/>
      <c r="F125" s="915"/>
      <c r="G125" s="521"/>
      <c r="H125" s="521">
        <v>4000</v>
      </c>
      <c r="I125" s="521"/>
      <c r="J125" s="521"/>
    </row>
    <row r="126" spans="1:10" ht="12.75">
      <c r="A126" s="909" t="s">
        <v>684</v>
      </c>
      <c r="B126" s="910"/>
      <c r="C126" s="910"/>
      <c r="D126" s="910"/>
      <c r="E126" s="910"/>
      <c r="F126" s="911"/>
      <c r="G126" s="561">
        <f>SUM(G127)</f>
        <v>1437</v>
      </c>
      <c r="H126" s="561">
        <f>SUM(H127:H128)</f>
        <v>2040</v>
      </c>
      <c r="I126" s="561">
        <f>SUM(I127)</f>
        <v>0</v>
      </c>
      <c r="J126" s="561">
        <f>SUM(J127)</f>
        <v>0</v>
      </c>
    </row>
    <row r="127" spans="1:10" ht="12.75">
      <c r="A127" s="912" t="s">
        <v>375</v>
      </c>
      <c r="B127" s="912"/>
      <c r="C127" s="912"/>
      <c r="D127" s="912"/>
      <c r="E127" s="912"/>
      <c r="F127" s="912"/>
      <c r="G127" s="521">
        <v>1437</v>
      </c>
      <c r="H127" s="521"/>
      <c r="I127" s="521"/>
      <c r="J127" s="521"/>
    </row>
    <row r="128" spans="1:10" ht="12.75">
      <c r="A128" s="913" t="s">
        <v>685</v>
      </c>
      <c r="B128" s="914"/>
      <c r="C128" s="914"/>
      <c r="D128" s="914"/>
      <c r="E128" s="914"/>
      <c r="F128" s="915"/>
      <c r="G128" s="521"/>
      <c r="H128" s="521">
        <v>2040</v>
      </c>
      <c r="I128" s="521"/>
      <c r="J128" s="521"/>
    </row>
    <row r="129" spans="1:10" ht="12.75">
      <c r="A129" s="909" t="s">
        <v>686</v>
      </c>
      <c r="B129" s="910"/>
      <c r="C129" s="910"/>
      <c r="D129" s="910"/>
      <c r="E129" s="910"/>
      <c r="F129" s="911"/>
      <c r="G129" s="561">
        <f>SUM(G130)</f>
        <v>5000</v>
      </c>
      <c r="H129" s="561">
        <f>SUM(H130:H131)</f>
        <v>15904</v>
      </c>
      <c r="I129" s="561">
        <f>SUM(I130)</f>
        <v>0</v>
      </c>
      <c r="J129" s="561">
        <f>SUM(J130)</f>
        <v>0</v>
      </c>
    </row>
    <row r="130" spans="1:10" ht="12.75">
      <c r="A130" s="912" t="s">
        <v>687</v>
      </c>
      <c r="B130" s="912"/>
      <c r="C130" s="912"/>
      <c r="D130" s="912"/>
      <c r="E130" s="912"/>
      <c r="F130" s="912"/>
      <c r="G130" s="521">
        <v>5000</v>
      </c>
      <c r="H130" s="521">
        <v>12404</v>
      </c>
      <c r="I130" s="521"/>
      <c r="J130" s="521"/>
    </row>
    <row r="131" spans="1:10" ht="26.25" customHeight="1">
      <c r="A131" s="913" t="s">
        <v>494</v>
      </c>
      <c r="B131" s="914"/>
      <c r="C131" s="914"/>
      <c r="D131" s="914"/>
      <c r="E131" s="914"/>
      <c r="F131" s="915"/>
      <c r="G131" s="521"/>
      <c r="H131" s="521">
        <v>3500</v>
      </c>
      <c r="I131" s="521"/>
      <c r="J131" s="521"/>
    </row>
    <row r="132" spans="1:10" ht="12.75">
      <c r="A132" s="921" t="s">
        <v>688</v>
      </c>
      <c r="B132" s="922"/>
      <c r="C132" s="922"/>
      <c r="D132" s="922"/>
      <c r="E132" s="922"/>
      <c r="F132" s="923"/>
      <c r="G132" s="561">
        <f>SUM(G134:G143)</f>
        <v>42810</v>
      </c>
      <c r="H132" s="561">
        <f>SUM(H134:H167)</f>
        <v>32758</v>
      </c>
      <c r="I132" s="561">
        <f>SUM(I134:I140)</f>
        <v>0</v>
      </c>
      <c r="J132" s="561">
        <f>SUM(J134:J140)</f>
        <v>0</v>
      </c>
    </row>
    <row r="133" spans="1:10" ht="12.75">
      <c r="A133" s="913" t="s">
        <v>689</v>
      </c>
      <c r="B133" s="914"/>
      <c r="C133" s="914"/>
      <c r="D133" s="914"/>
      <c r="E133" s="914"/>
      <c r="F133" s="915"/>
      <c r="G133" s="521"/>
      <c r="H133" s="521"/>
      <c r="I133" s="521"/>
      <c r="J133" s="521"/>
    </row>
    <row r="134" spans="1:10" ht="12.75">
      <c r="A134" s="924" t="s">
        <v>690</v>
      </c>
      <c r="B134" s="914"/>
      <c r="C134" s="914"/>
      <c r="D134" s="914"/>
      <c r="E134" s="914"/>
      <c r="F134" s="915"/>
      <c r="G134" s="521"/>
      <c r="H134" s="521">
        <v>600</v>
      </c>
      <c r="I134" s="521"/>
      <c r="J134" s="521"/>
    </row>
    <row r="135" spans="1:10" ht="12.75">
      <c r="A135" s="925" t="s">
        <v>691</v>
      </c>
      <c r="B135" s="926"/>
      <c r="C135" s="926"/>
      <c r="D135" s="926"/>
      <c r="E135" s="926"/>
      <c r="F135" s="927"/>
      <c r="G135" s="521"/>
      <c r="H135" s="521">
        <v>300</v>
      </c>
      <c r="I135" s="521"/>
      <c r="J135" s="521"/>
    </row>
    <row r="136" spans="1:10" ht="12.75">
      <c r="A136" s="924" t="s">
        <v>692</v>
      </c>
      <c r="B136" s="914"/>
      <c r="C136" s="914"/>
      <c r="D136" s="914"/>
      <c r="E136" s="914"/>
      <c r="F136" s="915"/>
      <c r="G136" s="521"/>
      <c r="H136" s="521">
        <v>1500</v>
      </c>
      <c r="I136" s="521"/>
      <c r="J136" s="521"/>
    </row>
    <row r="137" spans="1:10" ht="12.75">
      <c r="A137" s="924" t="s">
        <v>693</v>
      </c>
      <c r="B137" s="914"/>
      <c r="C137" s="914"/>
      <c r="D137" s="914"/>
      <c r="E137" s="914"/>
      <c r="F137" s="915"/>
      <c r="G137" s="521"/>
      <c r="H137" s="521">
        <v>750</v>
      </c>
      <c r="I137" s="521"/>
      <c r="J137" s="521"/>
    </row>
    <row r="138" spans="1:10" ht="27" customHeight="1">
      <c r="A138" s="924" t="s">
        <v>694</v>
      </c>
      <c r="B138" s="914"/>
      <c r="C138" s="914"/>
      <c r="D138" s="914"/>
      <c r="E138" s="914"/>
      <c r="F138" s="915"/>
      <c r="G138" s="521"/>
      <c r="H138" s="521">
        <v>300</v>
      </c>
      <c r="I138" s="521"/>
      <c r="J138" s="521"/>
    </row>
    <row r="139" spans="1:10" ht="12.75" customHeight="1">
      <c r="A139" s="913" t="s">
        <v>695</v>
      </c>
      <c r="B139" s="914"/>
      <c r="C139" s="914"/>
      <c r="D139" s="914"/>
      <c r="E139" s="914"/>
      <c r="F139" s="915"/>
      <c r="G139" s="521">
        <v>71</v>
      </c>
      <c r="H139" s="521"/>
      <c r="I139" s="521"/>
      <c r="J139" s="521"/>
    </row>
    <row r="140" spans="1:10" ht="39.75" customHeight="1">
      <c r="A140" s="913" t="s">
        <v>696</v>
      </c>
      <c r="B140" s="914"/>
      <c r="C140" s="914"/>
      <c r="D140" s="914"/>
      <c r="E140" s="914"/>
      <c r="F140" s="915"/>
      <c r="G140" s="521"/>
      <c r="H140" s="521">
        <v>4895</v>
      </c>
      <c r="I140" s="521"/>
      <c r="J140" s="521"/>
    </row>
    <row r="141" spans="1:10" ht="27.75" customHeight="1">
      <c r="A141" s="913" t="s">
        <v>697</v>
      </c>
      <c r="B141" s="914"/>
      <c r="C141" s="914"/>
      <c r="D141" s="914"/>
      <c r="E141" s="914"/>
      <c r="F141" s="915"/>
      <c r="G141" s="521"/>
      <c r="H141" s="521">
        <v>144</v>
      </c>
      <c r="I141" s="521"/>
      <c r="J141" s="521"/>
    </row>
    <row r="142" spans="1:10" ht="27.75" customHeight="1">
      <c r="A142" s="916" t="s">
        <v>698</v>
      </c>
      <c r="B142" s="914"/>
      <c r="C142" s="914"/>
      <c r="D142" s="914"/>
      <c r="E142" s="914"/>
      <c r="F142" s="915"/>
      <c r="G142" s="521"/>
      <c r="H142" s="521">
        <v>1083</v>
      </c>
      <c r="I142" s="521"/>
      <c r="J142" s="521"/>
    </row>
    <row r="143" spans="1:10" ht="12.75" customHeight="1">
      <c r="A143" s="913" t="s">
        <v>699</v>
      </c>
      <c r="B143" s="914"/>
      <c r="C143" s="914"/>
      <c r="D143" s="914"/>
      <c r="E143" s="914"/>
      <c r="F143" s="915"/>
      <c r="G143" s="521">
        <v>42739</v>
      </c>
      <c r="H143" s="521">
        <v>1336</v>
      </c>
      <c r="I143" s="521"/>
      <c r="J143" s="521"/>
    </row>
    <row r="144" spans="1:10" ht="12.75" customHeight="1">
      <c r="A144" s="916" t="s">
        <v>700</v>
      </c>
      <c r="B144" s="914"/>
      <c r="C144" s="914"/>
      <c r="D144" s="914"/>
      <c r="E144" s="914"/>
      <c r="F144" s="915"/>
      <c r="G144" s="521"/>
      <c r="H144" s="521">
        <v>336</v>
      </c>
      <c r="I144" s="521"/>
      <c r="J144" s="521"/>
    </row>
    <row r="145" spans="1:10" ht="12.75" customHeight="1">
      <c r="A145" s="916" t="s">
        <v>701</v>
      </c>
      <c r="B145" s="917"/>
      <c r="C145" s="917"/>
      <c r="D145" s="917"/>
      <c r="E145" s="917"/>
      <c r="F145" s="918"/>
      <c r="G145" s="521"/>
      <c r="H145" s="521">
        <v>200</v>
      </c>
      <c r="I145" s="521"/>
      <c r="J145" s="521"/>
    </row>
    <row r="146" spans="1:10" ht="25.5" customHeight="1">
      <c r="A146" s="916" t="s">
        <v>702</v>
      </c>
      <c r="B146" s="914"/>
      <c r="C146" s="914"/>
      <c r="D146" s="914"/>
      <c r="E146" s="914"/>
      <c r="F146" s="915"/>
      <c r="G146" s="521"/>
      <c r="H146" s="521">
        <v>306</v>
      </c>
      <c r="I146" s="521"/>
      <c r="J146" s="521"/>
    </row>
    <row r="147" spans="1:10" ht="24.75" customHeight="1">
      <c r="A147" s="916" t="s">
        <v>703</v>
      </c>
      <c r="B147" s="914"/>
      <c r="C147" s="914"/>
      <c r="D147" s="914"/>
      <c r="E147" s="914"/>
      <c r="F147" s="915"/>
      <c r="G147" s="521"/>
      <c r="H147" s="521">
        <v>300</v>
      </c>
      <c r="I147" s="521"/>
      <c r="J147" s="521"/>
    </row>
    <row r="148" spans="1:10" ht="24.75" customHeight="1">
      <c r="A148" s="916" t="s">
        <v>704</v>
      </c>
      <c r="B148" s="917"/>
      <c r="C148" s="917"/>
      <c r="D148" s="917"/>
      <c r="E148" s="917"/>
      <c r="F148" s="918"/>
      <c r="G148" s="521"/>
      <c r="H148" s="521">
        <v>144</v>
      </c>
      <c r="I148" s="521"/>
      <c r="J148" s="521"/>
    </row>
    <row r="149" spans="1:10" ht="12.75" customHeight="1">
      <c r="A149" s="916" t="s">
        <v>705</v>
      </c>
      <c r="B149" s="914"/>
      <c r="C149" s="914"/>
      <c r="D149" s="914"/>
      <c r="E149" s="914"/>
      <c r="F149" s="915"/>
      <c r="G149" s="521"/>
      <c r="H149" s="521">
        <v>100</v>
      </c>
      <c r="I149" s="521"/>
      <c r="J149" s="521"/>
    </row>
    <row r="150" spans="1:10" ht="12.75" customHeight="1">
      <c r="A150" s="916" t="s">
        <v>706</v>
      </c>
      <c r="B150" s="914"/>
      <c r="C150" s="914"/>
      <c r="D150" s="914"/>
      <c r="E150" s="914"/>
      <c r="F150" s="915"/>
      <c r="G150" s="521"/>
      <c r="H150" s="521">
        <v>350</v>
      </c>
      <c r="I150" s="521"/>
      <c r="J150" s="521"/>
    </row>
    <row r="151" spans="1:10" ht="27" customHeight="1">
      <c r="A151" s="916" t="s">
        <v>707</v>
      </c>
      <c r="B151" s="917"/>
      <c r="C151" s="917"/>
      <c r="D151" s="917"/>
      <c r="E151" s="917"/>
      <c r="F151" s="918"/>
      <c r="G151" s="521"/>
      <c r="H151" s="521">
        <v>1200</v>
      </c>
      <c r="I151" s="521"/>
      <c r="J151" s="521"/>
    </row>
    <row r="152" spans="1:10" ht="12.75" customHeight="1">
      <c r="A152" s="916" t="s">
        <v>708</v>
      </c>
      <c r="B152" s="914"/>
      <c r="C152" s="914"/>
      <c r="D152" s="914"/>
      <c r="E152" s="914"/>
      <c r="F152" s="915"/>
      <c r="G152" s="521"/>
      <c r="H152" s="521">
        <v>816</v>
      </c>
      <c r="I152" s="521"/>
      <c r="J152" s="521"/>
    </row>
    <row r="153" spans="1:10" ht="12.75" customHeight="1">
      <c r="A153" s="916" t="s">
        <v>709</v>
      </c>
      <c r="B153" s="914"/>
      <c r="C153" s="914"/>
      <c r="D153" s="914"/>
      <c r="E153" s="914"/>
      <c r="F153" s="915"/>
      <c r="G153" s="521"/>
      <c r="H153" s="521">
        <v>300</v>
      </c>
      <c r="I153" s="521"/>
      <c r="J153" s="521"/>
    </row>
    <row r="154" spans="1:10" ht="12.75" customHeight="1">
      <c r="A154" s="916" t="s">
        <v>710</v>
      </c>
      <c r="B154" s="914"/>
      <c r="C154" s="914"/>
      <c r="D154" s="914"/>
      <c r="E154" s="914"/>
      <c r="F154" s="915"/>
      <c r="G154" s="521"/>
      <c r="H154" s="521">
        <v>60</v>
      </c>
      <c r="I154" s="521"/>
      <c r="J154" s="521"/>
    </row>
    <row r="155" spans="1:10" ht="12.75" customHeight="1">
      <c r="A155" s="916" t="s">
        <v>711</v>
      </c>
      <c r="B155" s="914"/>
      <c r="C155" s="914"/>
      <c r="D155" s="914"/>
      <c r="E155" s="914"/>
      <c r="F155" s="915"/>
      <c r="G155" s="521"/>
      <c r="H155" s="521">
        <v>580</v>
      </c>
      <c r="I155" s="521"/>
      <c r="J155" s="521"/>
    </row>
    <row r="156" spans="1:10" ht="12.75" customHeight="1">
      <c r="A156" s="916" t="s">
        <v>712</v>
      </c>
      <c r="B156" s="917"/>
      <c r="C156" s="917"/>
      <c r="D156" s="917"/>
      <c r="E156" s="917"/>
      <c r="F156" s="918"/>
      <c r="G156" s="521"/>
      <c r="H156" s="521">
        <v>511</v>
      </c>
      <c r="I156" s="521"/>
      <c r="J156" s="521"/>
    </row>
    <row r="157" spans="1:10" ht="12.75" customHeight="1">
      <c r="A157" s="916" t="s">
        <v>713</v>
      </c>
      <c r="B157" s="914"/>
      <c r="C157" s="914"/>
      <c r="D157" s="914"/>
      <c r="E157" s="914"/>
      <c r="F157" s="915"/>
      <c r="G157" s="521"/>
      <c r="H157" s="521">
        <v>346</v>
      </c>
      <c r="I157" s="521"/>
      <c r="J157" s="521"/>
    </row>
    <row r="158" spans="1:10" ht="12.75" customHeight="1">
      <c r="A158" s="916" t="s">
        <v>714</v>
      </c>
      <c r="B158" s="917"/>
      <c r="C158" s="917"/>
      <c r="D158" s="917"/>
      <c r="E158" s="917"/>
      <c r="F158" s="918"/>
      <c r="G158" s="521"/>
      <c r="H158" s="521">
        <v>197</v>
      </c>
      <c r="I158" s="521"/>
      <c r="J158" s="521"/>
    </row>
    <row r="159" spans="1:10" ht="12.75" customHeight="1">
      <c r="A159" s="916" t="s">
        <v>715</v>
      </c>
      <c r="B159" s="914"/>
      <c r="C159" s="914"/>
      <c r="D159" s="914"/>
      <c r="E159" s="914"/>
      <c r="F159" s="915"/>
      <c r="G159" s="521"/>
      <c r="H159" s="521">
        <v>1170</v>
      </c>
      <c r="I159" s="521"/>
      <c r="J159" s="521"/>
    </row>
    <row r="160" spans="1:10" ht="12.75" customHeight="1">
      <c r="A160" s="916" t="s">
        <v>716</v>
      </c>
      <c r="B160" s="914"/>
      <c r="C160" s="914"/>
      <c r="D160" s="914"/>
      <c r="E160" s="914"/>
      <c r="F160" s="915"/>
      <c r="G160" s="521"/>
      <c r="H160" s="521">
        <v>390</v>
      </c>
      <c r="I160" s="521"/>
      <c r="J160" s="521"/>
    </row>
    <row r="161" spans="1:10" ht="12.75" customHeight="1">
      <c r="A161" s="916" t="s">
        <v>717</v>
      </c>
      <c r="B161" s="917"/>
      <c r="C161" s="917"/>
      <c r="D161" s="917"/>
      <c r="E161" s="917"/>
      <c r="F161" s="918"/>
      <c r="G161" s="521"/>
      <c r="H161" s="521">
        <v>222</v>
      </c>
      <c r="I161" s="521"/>
      <c r="J161" s="521"/>
    </row>
    <row r="162" spans="1:10" ht="12.75" customHeight="1">
      <c r="A162" s="916" t="s">
        <v>718</v>
      </c>
      <c r="B162" s="914"/>
      <c r="C162" s="914"/>
      <c r="D162" s="914"/>
      <c r="E162" s="914"/>
      <c r="F162" s="915"/>
      <c r="G162" s="521"/>
      <c r="H162" s="521">
        <v>1430</v>
      </c>
      <c r="I162" s="521"/>
      <c r="J162" s="521"/>
    </row>
    <row r="163" spans="1:10" ht="12.75" customHeight="1">
      <c r="A163" s="916" t="s">
        <v>719</v>
      </c>
      <c r="B163" s="914"/>
      <c r="C163" s="914"/>
      <c r="D163" s="914"/>
      <c r="E163" s="914"/>
      <c r="F163" s="915"/>
      <c r="G163" s="521"/>
      <c r="H163" s="521">
        <v>1750</v>
      </c>
      <c r="I163" s="521"/>
      <c r="J163" s="521"/>
    </row>
    <row r="164" spans="1:10" ht="12.75" customHeight="1">
      <c r="A164" s="916" t="s">
        <v>720</v>
      </c>
      <c r="B164" s="917"/>
      <c r="C164" s="917"/>
      <c r="D164" s="917"/>
      <c r="E164" s="917"/>
      <c r="F164" s="918"/>
      <c r="G164" s="521"/>
      <c r="H164" s="521">
        <v>96</v>
      </c>
      <c r="I164" s="521"/>
      <c r="J164" s="521"/>
    </row>
    <row r="165" spans="1:10" ht="12.75" customHeight="1">
      <c r="A165" s="916" t="s">
        <v>721</v>
      </c>
      <c r="B165" s="914"/>
      <c r="C165" s="914"/>
      <c r="D165" s="914"/>
      <c r="E165" s="914"/>
      <c r="F165" s="915"/>
      <c r="G165" s="521"/>
      <c r="H165" s="521">
        <v>6405</v>
      </c>
      <c r="I165" s="521"/>
      <c r="J165" s="521"/>
    </row>
    <row r="166" spans="1:10" ht="12.75" customHeight="1">
      <c r="A166" s="916" t="s">
        <v>722</v>
      </c>
      <c r="B166" s="914"/>
      <c r="C166" s="914"/>
      <c r="D166" s="914"/>
      <c r="E166" s="914"/>
      <c r="F166" s="915"/>
      <c r="G166" s="521"/>
      <c r="H166" s="521">
        <v>2041</v>
      </c>
      <c r="I166" s="521"/>
      <c r="J166" s="521"/>
    </row>
    <row r="167" spans="1:10" ht="12.75" customHeight="1">
      <c r="A167" s="916" t="s">
        <v>723</v>
      </c>
      <c r="B167" s="917"/>
      <c r="C167" s="917"/>
      <c r="D167" s="917"/>
      <c r="E167" s="917"/>
      <c r="F167" s="918"/>
      <c r="G167" s="521"/>
      <c r="H167" s="521">
        <v>2600</v>
      </c>
      <c r="I167" s="521"/>
      <c r="J167" s="521"/>
    </row>
    <row r="168" spans="1:10" ht="15.75">
      <c r="A168" s="546" t="s">
        <v>724</v>
      </c>
      <c r="B168" s="547"/>
      <c r="C168" s="547"/>
      <c r="D168" s="547"/>
      <c r="E168" s="547"/>
      <c r="F168" s="548"/>
      <c r="G168" s="562">
        <f>SUM(G16,G33,G49,G57,G99,G102,G113,G115,G119,G126,G129,G132)</f>
        <v>127441</v>
      </c>
      <c r="H168" s="562">
        <f>SUM(H16,H33,H49,H57,H99,H102,H113,H115,H119,H126,H129,H132)</f>
        <v>525444</v>
      </c>
      <c r="I168" s="562">
        <f>SUM(I16,I33,I49,I57,I99,I102,I113,I115,I119,I126,I129,I132)</f>
        <v>119260</v>
      </c>
      <c r="J168" s="562">
        <f>SUM(J16,J33,J49,J57,J99,J102,J113,J115,J119,J126,J129,J132)</f>
        <v>880740</v>
      </c>
    </row>
    <row r="169" spans="1:10" ht="15.75">
      <c r="A169" s="563"/>
      <c r="B169" s="547"/>
      <c r="C169" s="547"/>
      <c r="D169" s="547"/>
      <c r="E169" s="547"/>
      <c r="F169" s="548"/>
      <c r="G169" s="928">
        <f>SUM(G168:H168)</f>
        <v>652885</v>
      </c>
      <c r="H169" s="928"/>
      <c r="I169" s="928">
        <f>SUM(I168:J168)</f>
        <v>1000000</v>
      </c>
      <c r="J169" s="928"/>
    </row>
    <row r="170" spans="1:10" ht="15.75">
      <c r="A170" s="546" t="s">
        <v>725</v>
      </c>
      <c r="B170" s="547"/>
      <c r="C170" s="547"/>
      <c r="D170" s="547"/>
      <c r="E170" s="547"/>
      <c r="F170" s="548"/>
      <c r="G170" s="928">
        <f>SUM(G169:J169)</f>
        <v>1652885</v>
      </c>
      <c r="H170" s="928"/>
      <c r="I170" s="928"/>
      <c r="J170" s="928"/>
    </row>
  </sheetData>
  <sheetProtection/>
  <mergeCells count="169">
    <mergeCell ref="A165:F165"/>
    <mergeCell ref="A166:F166"/>
    <mergeCell ref="A167:F167"/>
    <mergeCell ref="G169:H169"/>
    <mergeCell ref="I169:J169"/>
    <mergeCell ref="G170:J170"/>
    <mergeCell ref="A159:F159"/>
    <mergeCell ref="A160:F160"/>
    <mergeCell ref="A161:F161"/>
    <mergeCell ref="A162:F162"/>
    <mergeCell ref="A163:F163"/>
    <mergeCell ref="A164:F164"/>
    <mergeCell ref="A153:F153"/>
    <mergeCell ref="A154:F154"/>
    <mergeCell ref="A155:F155"/>
    <mergeCell ref="A156:F156"/>
    <mergeCell ref="A157:F157"/>
    <mergeCell ref="A158:F158"/>
    <mergeCell ref="A147:F147"/>
    <mergeCell ref="A148:F148"/>
    <mergeCell ref="A149:F149"/>
    <mergeCell ref="A150:F150"/>
    <mergeCell ref="A151:F151"/>
    <mergeCell ref="A152:F152"/>
    <mergeCell ref="A141:F141"/>
    <mergeCell ref="A142:F142"/>
    <mergeCell ref="A143:F143"/>
    <mergeCell ref="A144:F144"/>
    <mergeCell ref="A145:F145"/>
    <mergeCell ref="A146:F146"/>
    <mergeCell ref="A135:F135"/>
    <mergeCell ref="A136:F136"/>
    <mergeCell ref="A137:F137"/>
    <mergeCell ref="A138:F138"/>
    <mergeCell ref="A139:F139"/>
    <mergeCell ref="A140:F140"/>
    <mergeCell ref="A129:F129"/>
    <mergeCell ref="A130:F130"/>
    <mergeCell ref="A131:F131"/>
    <mergeCell ref="A132:F132"/>
    <mergeCell ref="A133:F133"/>
    <mergeCell ref="A134:F134"/>
    <mergeCell ref="A123:F123"/>
    <mergeCell ref="A124:F124"/>
    <mergeCell ref="A125:F125"/>
    <mergeCell ref="A126:F126"/>
    <mergeCell ref="A127:F127"/>
    <mergeCell ref="A128:F128"/>
    <mergeCell ref="A117:F117"/>
    <mergeCell ref="A118:F118"/>
    <mergeCell ref="A119:F119"/>
    <mergeCell ref="A120:F120"/>
    <mergeCell ref="A121:F121"/>
    <mergeCell ref="A122:F122"/>
    <mergeCell ref="A111:F111"/>
    <mergeCell ref="A112:F112"/>
    <mergeCell ref="A113:F113"/>
    <mergeCell ref="A114:F114"/>
    <mergeCell ref="A115:F115"/>
    <mergeCell ref="A116:F116"/>
    <mergeCell ref="A105:F105"/>
    <mergeCell ref="A106:F106"/>
    <mergeCell ref="A107:F107"/>
    <mergeCell ref="A108:F108"/>
    <mergeCell ref="A109:F109"/>
    <mergeCell ref="A110:F110"/>
    <mergeCell ref="A99:F99"/>
    <mergeCell ref="A100:F100"/>
    <mergeCell ref="A101:F101"/>
    <mergeCell ref="A102:F102"/>
    <mergeCell ref="A103:F103"/>
    <mergeCell ref="A104:F104"/>
    <mergeCell ref="A93:F93"/>
    <mergeCell ref="A94:F94"/>
    <mergeCell ref="A95:F95"/>
    <mergeCell ref="A96:F96"/>
    <mergeCell ref="A97:F97"/>
    <mergeCell ref="A98:F98"/>
    <mergeCell ref="A87:F87"/>
    <mergeCell ref="A88:F88"/>
    <mergeCell ref="A89:F89"/>
    <mergeCell ref="A90:F90"/>
    <mergeCell ref="A91:F91"/>
    <mergeCell ref="A92:F92"/>
    <mergeCell ref="A81:F81"/>
    <mergeCell ref="A82:F82"/>
    <mergeCell ref="A83:F83"/>
    <mergeCell ref="A84:F84"/>
    <mergeCell ref="A85:F85"/>
    <mergeCell ref="A86:F86"/>
    <mergeCell ref="A75:F75"/>
    <mergeCell ref="A76:F76"/>
    <mergeCell ref="A77:F77"/>
    <mergeCell ref="A78:F78"/>
    <mergeCell ref="A79:F79"/>
    <mergeCell ref="A80:F80"/>
    <mergeCell ref="A69:F69"/>
    <mergeCell ref="A70:F70"/>
    <mergeCell ref="A71:F71"/>
    <mergeCell ref="A72:F72"/>
    <mergeCell ref="A73:F73"/>
    <mergeCell ref="A74:F74"/>
    <mergeCell ref="A63:F63"/>
    <mergeCell ref="A64:F64"/>
    <mergeCell ref="A65:F65"/>
    <mergeCell ref="A66:F66"/>
    <mergeCell ref="A67:F67"/>
    <mergeCell ref="A68:F68"/>
    <mergeCell ref="A57:F57"/>
    <mergeCell ref="A58:F58"/>
    <mergeCell ref="A59:F59"/>
    <mergeCell ref="A60:F60"/>
    <mergeCell ref="A61:F61"/>
    <mergeCell ref="A62:F62"/>
    <mergeCell ref="A51:F51"/>
    <mergeCell ref="A52:F52"/>
    <mergeCell ref="A53:F53"/>
    <mergeCell ref="A54:F54"/>
    <mergeCell ref="A55:F55"/>
    <mergeCell ref="A56:F56"/>
    <mergeCell ref="A45:F45"/>
    <mergeCell ref="A46:F46"/>
    <mergeCell ref="A47:F47"/>
    <mergeCell ref="A48:F48"/>
    <mergeCell ref="A49:F49"/>
    <mergeCell ref="A50:F50"/>
    <mergeCell ref="A39:F39"/>
    <mergeCell ref="A40:F40"/>
    <mergeCell ref="A41:F41"/>
    <mergeCell ref="A42:F42"/>
    <mergeCell ref="A43:F43"/>
    <mergeCell ref="A44:F44"/>
    <mergeCell ref="A33:F33"/>
    <mergeCell ref="A34:F34"/>
    <mergeCell ref="A35:F35"/>
    <mergeCell ref="A36:F36"/>
    <mergeCell ref="A37:F37"/>
    <mergeCell ref="A38:F38"/>
    <mergeCell ref="A27:F27"/>
    <mergeCell ref="A28:F28"/>
    <mergeCell ref="A29:F29"/>
    <mergeCell ref="A30:F30"/>
    <mergeCell ref="A31:F31"/>
    <mergeCell ref="A32:F32"/>
    <mergeCell ref="A21:F21"/>
    <mergeCell ref="A22:F22"/>
    <mergeCell ref="A23:F23"/>
    <mergeCell ref="A24:F24"/>
    <mergeCell ref="A25:F25"/>
    <mergeCell ref="A26:F26"/>
    <mergeCell ref="G14:J14"/>
    <mergeCell ref="A16:F16"/>
    <mergeCell ref="A17:F17"/>
    <mergeCell ref="A18:F18"/>
    <mergeCell ref="A19:F19"/>
    <mergeCell ref="A20:F20"/>
    <mergeCell ref="I8:J8"/>
    <mergeCell ref="I9:J9"/>
    <mergeCell ref="I11:J11"/>
    <mergeCell ref="I12:J12"/>
    <mergeCell ref="A13:F13"/>
    <mergeCell ref="G13:H13"/>
    <mergeCell ref="I13:J13"/>
    <mergeCell ref="I1:J1"/>
    <mergeCell ref="I3:J3"/>
    <mergeCell ref="I4:J4"/>
    <mergeCell ref="I5:J5"/>
    <mergeCell ref="I6:J6"/>
    <mergeCell ref="I7:J7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85" r:id="rId1"/>
  <headerFooter alignWithMargins="0">
    <oddHeader>&amp;C8.sz. melléklet
a 34/2008. (XI.28.) Ök. rendelethez
&amp;"Arial,Félkövér"&amp;12Módosított felhalmozási költségvetés
2008.&amp;R8. sz. melléklet</oddHeader>
    <oddFooter>&amp;L&amp;D&amp;C&amp;P. oldal</oddFooter>
  </headerFooter>
  <rowBreaks count="3" manualBreakCount="3">
    <brk id="52" max="9" man="1"/>
    <brk id="87" max="255" man="1"/>
    <brk id="1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4">
      <selection activeCell="G18" sqref="G18"/>
    </sheetView>
  </sheetViews>
  <sheetFormatPr defaultColWidth="9.140625" defaultRowHeight="24.75" customHeight="1"/>
  <cols>
    <col min="1" max="1" width="5.140625" style="564" customWidth="1"/>
    <col min="2" max="2" width="35.8515625" style="564" customWidth="1"/>
    <col min="3" max="3" width="16.8515625" style="564" customWidth="1"/>
    <col min="4" max="4" width="15.140625" style="564" hidden="1" customWidth="1"/>
    <col min="5" max="5" width="17.00390625" style="564" hidden="1" customWidth="1"/>
    <col min="6" max="6" width="15.140625" style="564" hidden="1" customWidth="1"/>
    <col min="7" max="7" width="17.00390625" style="564" customWidth="1"/>
    <col min="8" max="16384" width="9.140625" style="564" customWidth="1"/>
  </cols>
  <sheetData>
    <row r="1" spans="1:7" ht="24.75" customHeight="1">
      <c r="A1" s="929" t="s">
        <v>726</v>
      </c>
      <c r="B1" s="929"/>
      <c r="C1" s="929"/>
      <c r="D1" s="929"/>
      <c r="E1" s="929"/>
      <c r="F1" s="929"/>
      <c r="G1" s="929"/>
    </row>
    <row r="2" spans="3:7" ht="24.75" customHeight="1" thickBot="1">
      <c r="C2" s="565"/>
      <c r="G2" s="566" t="s">
        <v>167</v>
      </c>
    </row>
    <row r="3" spans="1:7" ht="39.75" customHeight="1">
      <c r="A3" s="567" t="s">
        <v>396</v>
      </c>
      <c r="B3" s="568" t="s">
        <v>727</v>
      </c>
      <c r="C3" s="569" t="s">
        <v>556</v>
      </c>
      <c r="D3" s="570" t="s">
        <v>557</v>
      </c>
      <c r="E3" s="571" t="s">
        <v>558</v>
      </c>
      <c r="F3" s="571" t="s">
        <v>557</v>
      </c>
      <c r="G3" s="572" t="s">
        <v>558</v>
      </c>
    </row>
    <row r="4" spans="1:7" ht="24.75" customHeight="1">
      <c r="A4" s="573">
        <v>1</v>
      </c>
      <c r="B4" s="574" t="s">
        <v>25</v>
      </c>
      <c r="C4" s="575">
        <v>519</v>
      </c>
      <c r="D4" s="576"/>
      <c r="E4" s="577">
        <f>SUM(C4:D4)</f>
        <v>519</v>
      </c>
      <c r="F4" s="577"/>
      <c r="G4" s="578">
        <v>1519</v>
      </c>
    </row>
    <row r="5" spans="1:7" ht="24.75" customHeight="1">
      <c r="A5" s="573">
        <v>2</v>
      </c>
      <c r="B5" s="574" t="s">
        <v>284</v>
      </c>
      <c r="C5" s="575">
        <v>16000</v>
      </c>
      <c r="D5" s="576"/>
      <c r="E5" s="577">
        <f aca="true" t="shared" si="0" ref="E5:E15">SUM(C5:D5)</f>
        <v>16000</v>
      </c>
      <c r="F5" s="577"/>
      <c r="G5" s="578">
        <v>0</v>
      </c>
    </row>
    <row r="6" spans="1:7" ht="24.75" customHeight="1">
      <c r="A6" s="573">
        <v>3</v>
      </c>
      <c r="B6" s="574" t="s">
        <v>23</v>
      </c>
      <c r="C6" s="575">
        <v>302539</v>
      </c>
      <c r="D6" s="576"/>
      <c r="E6" s="577">
        <f t="shared" si="0"/>
        <v>302539</v>
      </c>
      <c r="F6" s="577"/>
      <c r="G6" s="578">
        <v>0</v>
      </c>
    </row>
    <row r="7" spans="1:7" ht="24.75" customHeight="1">
      <c r="A7" s="573">
        <v>4</v>
      </c>
      <c r="B7" s="574" t="s">
        <v>286</v>
      </c>
      <c r="C7" s="575">
        <v>8000</v>
      </c>
      <c r="D7" s="576"/>
      <c r="E7" s="577">
        <f t="shared" si="0"/>
        <v>8000</v>
      </c>
      <c r="F7" s="577">
        <v>1693</v>
      </c>
      <c r="G7" s="578">
        <v>3474</v>
      </c>
    </row>
    <row r="8" spans="1:7" ht="24.75" customHeight="1">
      <c r="A8" s="573">
        <v>5</v>
      </c>
      <c r="B8" s="574" t="s">
        <v>287</v>
      </c>
      <c r="C8" s="575">
        <v>2536</v>
      </c>
      <c r="D8" s="576"/>
      <c r="E8" s="577">
        <f t="shared" si="0"/>
        <v>2536</v>
      </c>
      <c r="F8" s="577"/>
      <c r="G8" s="578">
        <v>2536</v>
      </c>
    </row>
    <row r="9" spans="1:7" ht="24.75" customHeight="1">
      <c r="A9" s="573">
        <v>6</v>
      </c>
      <c r="B9" s="574" t="s">
        <v>288</v>
      </c>
      <c r="C9" s="575">
        <v>10920</v>
      </c>
      <c r="D9" s="576">
        <v>-10920</v>
      </c>
      <c r="E9" s="577">
        <f t="shared" si="0"/>
        <v>0</v>
      </c>
      <c r="F9" s="577"/>
      <c r="G9" s="578">
        <v>0</v>
      </c>
    </row>
    <row r="10" spans="1:7" ht="24.75" customHeight="1">
      <c r="A10" s="573">
        <v>7</v>
      </c>
      <c r="B10" s="574" t="s">
        <v>728</v>
      </c>
      <c r="C10" s="575">
        <v>11300</v>
      </c>
      <c r="D10" s="576"/>
      <c r="E10" s="577">
        <f t="shared" si="0"/>
        <v>11300</v>
      </c>
      <c r="F10" s="577"/>
      <c r="G10" s="578">
        <v>2133</v>
      </c>
    </row>
    <row r="11" spans="1:7" ht="24.75" customHeight="1">
      <c r="A11" s="573">
        <v>8</v>
      </c>
      <c r="B11" s="574" t="s">
        <v>292</v>
      </c>
      <c r="C11" s="575">
        <v>880740</v>
      </c>
      <c r="D11" s="576"/>
      <c r="E11" s="577">
        <f t="shared" si="0"/>
        <v>880740</v>
      </c>
      <c r="F11" s="577">
        <v>-15245</v>
      </c>
      <c r="G11" s="578">
        <v>725025</v>
      </c>
    </row>
    <row r="12" spans="1:7" ht="24.75" customHeight="1">
      <c r="A12" s="573">
        <v>9</v>
      </c>
      <c r="B12" s="574" t="s">
        <v>293</v>
      </c>
      <c r="C12" s="575">
        <v>13340</v>
      </c>
      <c r="D12" s="576"/>
      <c r="E12" s="577">
        <f t="shared" si="0"/>
        <v>13340</v>
      </c>
      <c r="F12" s="577"/>
      <c r="G12" s="578">
        <v>13863</v>
      </c>
    </row>
    <row r="13" spans="1:7" ht="24.75" customHeight="1">
      <c r="A13" s="573">
        <v>10</v>
      </c>
      <c r="B13" s="574" t="s">
        <v>294</v>
      </c>
      <c r="C13" s="575">
        <v>683</v>
      </c>
      <c r="D13" s="576"/>
      <c r="E13" s="577">
        <f t="shared" si="0"/>
        <v>683</v>
      </c>
      <c r="F13" s="577"/>
      <c r="G13" s="578">
        <v>983</v>
      </c>
    </row>
    <row r="14" spans="1:7" ht="24.75" customHeight="1">
      <c r="A14" s="573">
        <v>11</v>
      </c>
      <c r="B14" s="574" t="s">
        <v>295</v>
      </c>
      <c r="C14" s="575">
        <v>1000</v>
      </c>
      <c r="D14" s="576">
        <v>3000</v>
      </c>
      <c r="E14" s="577">
        <f t="shared" si="0"/>
        <v>4000</v>
      </c>
      <c r="F14" s="577"/>
      <c r="G14" s="578">
        <v>1896</v>
      </c>
    </row>
    <row r="15" spans="1:7" ht="24.75" customHeight="1">
      <c r="A15" s="573">
        <v>12</v>
      </c>
      <c r="B15" s="574" t="s">
        <v>296</v>
      </c>
      <c r="C15" s="575">
        <v>2856</v>
      </c>
      <c r="D15" s="576"/>
      <c r="E15" s="577">
        <f t="shared" si="0"/>
        <v>2856</v>
      </c>
      <c r="F15" s="577"/>
      <c r="G15" s="578">
        <v>0</v>
      </c>
    </row>
    <row r="16" spans="1:7" ht="28.5" customHeight="1">
      <c r="A16" s="573">
        <v>13</v>
      </c>
      <c r="B16" s="579" t="s">
        <v>492</v>
      </c>
      <c r="C16" s="580"/>
      <c r="D16" s="581"/>
      <c r="E16" s="582"/>
      <c r="F16" s="582"/>
      <c r="G16" s="583">
        <v>3868</v>
      </c>
    </row>
    <row r="17" spans="1:7" ht="28.5" customHeight="1">
      <c r="A17" s="584">
        <v>14</v>
      </c>
      <c r="B17" s="579" t="s">
        <v>491</v>
      </c>
      <c r="C17" s="580"/>
      <c r="D17" s="581"/>
      <c r="E17" s="582"/>
      <c r="F17" s="582"/>
      <c r="G17" s="583">
        <v>1971</v>
      </c>
    </row>
    <row r="18" spans="1:7" ht="24.75" customHeight="1" thickBot="1">
      <c r="A18" s="585"/>
      <c r="B18" s="586" t="s">
        <v>729</v>
      </c>
      <c r="C18" s="587">
        <f>SUM(C4:C15)</f>
        <v>1250433</v>
      </c>
      <c r="D18" s="588">
        <f>SUM(D4:D15)</f>
        <v>-7920</v>
      </c>
      <c r="E18" s="589">
        <f>SUM(E4:E15)</f>
        <v>1242513</v>
      </c>
      <c r="F18" s="589">
        <f>SUM(F4:F15)</f>
        <v>-13552</v>
      </c>
      <c r="G18" s="590">
        <f>SUM(G4:G17)</f>
        <v>757268</v>
      </c>
    </row>
    <row r="19" spans="4:7" ht="24.75" customHeight="1" thickBot="1">
      <c r="D19" s="591"/>
      <c r="E19" s="591"/>
      <c r="F19" s="591"/>
      <c r="G19" s="591"/>
    </row>
    <row r="20" spans="1:7" ht="24.75" customHeight="1" thickBot="1">
      <c r="A20" s="592"/>
      <c r="B20" s="593" t="s">
        <v>730</v>
      </c>
      <c r="C20" s="594">
        <v>30000</v>
      </c>
      <c r="D20" s="595">
        <v>23848</v>
      </c>
      <c r="E20" s="596">
        <f>SUM(C20:D20)</f>
        <v>53848</v>
      </c>
      <c r="F20" s="596">
        <v>-15304</v>
      </c>
      <c r="G20" s="597">
        <v>101204</v>
      </c>
    </row>
    <row r="21" spans="4:7" ht="24.75" customHeight="1" thickBot="1">
      <c r="D21" s="591"/>
      <c r="E21" s="591"/>
      <c r="F21" s="591"/>
      <c r="G21" s="591"/>
    </row>
    <row r="22" spans="1:7" ht="24.75" customHeight="1" thickBot="1">
      <c r="A22" s="598"/>
      <c r="B22" s="593" t="s">
        <v>731</v>
      </c>
      <c r="C22" s="594">
        <f>C18+C20</f>
        <v>1280433</v>
      </c>
      <c r="D22" s="595">
        <f>D18+D20</f>
        <v>15928</v>
      </c>
      <c r="E22" s="596">
        <f>E18+E20</f>
        <v>1296361</v>
      </c>
      <c r="F22" s="596">
        <f>F18+F20</f>
        <v>-28856</v>
      </c>
      <c r="G22" s="597">
        <f>SUM(G18,G20)</f>
        <v>858472</v>
      </c>
    </row>
  </sheetData>
  <sheetProtection/>
  <mergeCells count="1">
    <mergeCell ref="A1:G1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&amp;C&amp;"Arial,Félkövér"9. sz. melléklet
a 34/2008. (XI.28.) Ök. rendelethez
&amp;R9. sz. melléklet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tmoni</dc:creator>
  <cp:keywords/>
  <dc:description/>
  <cp:lastModifiedBy>tmoni</cp:lastModifiedBy>
  <cp:lastPrinted>2008-12-03T09:51:01Z</cp:lastPrinted>
  <dcterms:created xsi:type="dcterms:W3CDTF">2008-07-10T06:35:06Z</dcterms:created>
  <dcterms:modified xsi:type="dcterms:W3CDTF">2008-12-03T09:51:59Z</dcterms:modified>
  <cp:category/>
  <cp:version/>
  <cp:contentType/>
  <cp:contentStatus/>
</cp:coreProperties>
</file>